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3"/>
  </bookViews>
  <sheets>
    <sheet name="Index" sheetId="1" r:id="rId1"/>
    <sheet name="Exhibit A" sheetId="2" r:id="rId2"/>
    <sheet name="Exhibit B" sheetId="3" r:id="rId3"/>
    <sheet name="Exhibit C" sheetId="4" r:id="rId4"/>
    <sheet name="Exhibit D" sheetId="5" r:id="rId5"/>
    <sheet name="Exhibit E" sheetId="6" r:id="rId6"/>
    <sheet name="Exhibit F" sheetId="7" r:id="rId7"/>
    <sheet name="Exhibit G" sheetId="8" r:id="rId8"/>
    <sheet name="Acc Sick Leave" sheetId="9" r:id="rId9"/>
  </sheets>
  <definedNames>
    <definedName name="_xlnm.Print_Area" localSheetId="1">'Exhibit A'!$A$1:$R$88</definedName>
  </definedNames>
  <calcPr fullCalcOnLoad="1"/>
</workbook>
</file>

<file path=xl/comments2.xml><?xml version="1.0" encoding="utf-8"?>
<comments xmlns="http://schemas.openxmlformats.org/spreadsheetml/2006/main">
  <authors>
    <author>guralkj</author>
    <author>Michele G. Tessner</author>
  </authors>
  <commentList>
    <comment ref="I12" authorId="0">
      <text>
        <r>
          <rPr>
            <sz val="8"/>
            <rFont val="Tahoma"/>
            <family val="2"/>
          </rPr>
          <t>This information is pulled from the 4 yellow boxes directly below.</t>
        </r>
      </text>
    </comment>
    <comment ref="I26" authorId="0">
      <text>
        <r>
          <rPr>
            <sz val="8"/>
            <rFont val="Tahoma"/>
            <family val="2"/>
          </rPr>
          <t>Pulled from Exhibit B
or manually entered</t>
        </r>
      </text>
    </comment>
    <comment ref="H31" authorId="0">
      <text>
        <r>
          <rPr>
            <sz val="8"/>
            <rFont val="Tahoma"/>
            <family val="2"/>
          </rPr>
          <t>Pulls from above</t>
        </r>
      </text>
    </comment>
    <comment ref="H32" authorId="0">
      <text>
        <r>
          <rPr>
            <sz val="8"/>
            <rFont val="Tahoma"/>
            <family val="2"/>
          </rPr>
          <t>Pulls from above</t>
        </r>
      </text>
    </comment>
    <comment ref="H35" authorId="0">
      <text>
        <r>
          <rPr>
            <sz val="8"/>
            <rFont val="Tahoma"/>
            <family val="2"/>
          </rPr>
          <t xml:space="preserve">District determines and enters the amount
</t>
        </r>
      </text>
    </comment>
    <comment ref="I36" authorId="0">
      <text>
        <r>
          <rPr>
            <sz val="8"/>
            <rFont val="Tahoma"/>
            <family val="2"/>
          </rPr>
          <t>Sum of District contribution</t>
        </r>
      </text>
    </comment>
    <comment ref="I42" authorId="0">
      <text>
        <r>
          <rPr>
            <sz val="8"/>
            <rFont val="Tahoma"/>
            <family val="2"/>
          </rPr>
          <t xml:space="preserve">From above.  If retiree pays insurance company directly, there will be no revenue or expenditure for the retiree paid portion.  The district should still include the retiree paid portion above for the calculation of the implicit rate subsidy only.  </t>
        </r>
      </text>
    </comment>
    <comment ref="I44" authorId="0">
      <text>
        <r>
          <rPr>
            <sz val="8"/>
            <rFont val="Tahoma"/>
            <family val="2"/>
          </rPr>
          <t>Includes total insurance premiums plus implicit rate subsidy and other benefits</t>
        </r>
      </text>
    </comment>
    <comment ref="I52" authorId="0">
      <text>
        <r>
          <rPr>
            <b/>
            <sz val="8"/>
            <rFont val="Tahoma"/>
            <family val="2"/>
          </rPr>
          <t xml:space="preserve">Michele G. Tessner:
</t>
        </r>
        <r>
          <rPr>
            <sz val="8"/>
            <rFont val="Tahoma"/>
            <family val="2"/>
          </rPr>
          <t>This is entered by the district and is taken from the Actuarial Study.</t>
        </r>
      </text>
    </comment>
    <comment ref="I55" authorId="0">
      <text>
        <r>
          <rPr>
            <sz val="8"/>
            <rFont val="Tahoma"/>
            <family val="2"/>
          </rPr>
          <t>This information is pulled from the 4 yellow boxes directly below.</t>
        </r>
      </text>
    </comment>
    <comment ref="I69" authorId="0">
      <text>
        <r>
          <rPr>
            <b/>
            <sz val="8"/>
            <rFont val="Tahoma"/>
            <family val="2"/>
          </rPr>
          <t>guralkj:</t>
        </r>
        <r>
          <rPr>
            <sz val="8"/>
            <rFont val="Tahoma"/>
            <family val="2"/>
          </rPr>
          <t xml:space="preserve">
Pulled from Exhibit B or manually entered</t>
        </r>
      </text>
    </comment>
    <comment ref="H74" authorId="0">
      <text>
        <r>
          <rPr>
            <b/>
            <sz val="8"/>
            <rFont val="Tahoma"/>
            <family val="2"/>
          </rPr>
          <t>guralkj:</t>
        </r>
        <r>
          <rPr>
            <sz val="8"/>
            <rFont val="Tahoma"/>
            <family val="2"/>
          </rPr>
          <t xml:space="preserve">
Pulls from above</t>
        </r>
      </text>
    </comment>
    <comment ref="H75" authorId="0">
      <text>
        <r>
          <rPr>
            <b/>
            <sz val="8"/>
            <rFont val="Tahoma"/>
            <family val="2"/>
          </rPr>
          <t>guralkj:</t>
        </r>
        <r>
          <rPr>
            <sz val="8"/>
            <rFont val="Tahoma"/>
            <family val="2"/>
          </rPr>
          <t xml:space="preserve">
Pulls from above</t>
        </r>
      </text>
    </comment>
    <comment ref="H78" authorId="0">
      <text>
        <r>
          <rPr>
            <sz val="8"/>
            <rFont val="Tahoma"/>
            <family val="2"/>
          </rPr>
          <t>District determines and enters the amount</t>
        </r>
      </text>
    </comment>
    <comment ref="I80" authorId="0">
      <text>
        <r>
          <rPr>
            <sz val="8"/>
            <rFont val="Tahoma"/>
            <family val="2"/>
          </rPr>
          <t xml:space="preserve">
Sum of District contribution</t>
        </r>
      </text>
    </comment>
    <comment ref="I86" authorId="0">
      <text>
        <r>
          <rPr>
            <sz val="8"/>
            <rFont val="Tahoma"/>
            <family val="2"/>
          </rPr>
          <t>From above</t>
        </r>
      </text>
    </comment>
    <comment ref="I88" authorId="0">
      <text>
        <r>
          <rPr>
            <b/>
            <sz val="8"/>
            <rFont val="Tahoma"/>
            <family val="2"/>
          </rPr>
          <t>guralkj:</t>
        </r>
        <r>
          <rPr>
            <sz val="8"/>
            <rFont val="Tahoma"/>
            <family val="2"/>
          </rPr>
          <t xml:space="preserve">
Includes total insurance premiums plus implicit rate subsidy and other retiree benefits</t>
        </r>
      </text>
    </comment>
    <comment ref="I9" authorId="1">
      <text>
        <r>
          <rPr>
            <sz val="8"/>
            <rFont val="Tahoma"/>
            <family val="2"/>
          </rPr>
          <t xml:space="preserve">This is entered by the district and is taken from the Actuarial Study. </t>
        </r>
      </text>
    </comment>
    <comment ref="H16" authorId="1">
      <text>
        <r>
          <rPr>
            <sz val="8"/>
            <rFont val="Tahoma"/>
            <family val="2"/>
          </rPr>
          <t>Enter the amount of premiums paid by the retirees for their health insurance.</t>
        </r>
      </text>
    </comment>
    <comment ref="H18" authorId="1">
      <text>
        <r>
          <rPr>
            <sz val="8"/>
            <rFont val="Tahoma"/>
            <family val="2"/>
          </rPr>
          <t>Enter the amount of the premiums the district/trust paid for the retiree premiums for health insurance</t>
        </r>
      </text>
    </comment>
    <comment ref="H61" authorId="1">
      <text>
        <r>
          <rPr>
            <b/>
            <sz val="8"/>
            <rFont val="Tahoma"/>
            <family val="2"/>
          </rPr>
          <t>Michele G. Tessner:</t>
        </r>
        <r>
          <rPr>
            <sz val="8"/>
            <rFont val="Tahoma"/>
            <family val="2"/>
          </rPr>
          <t xml:space="preserve">
Enter the amount of the premiums the district/trust paid for the retiree premiums for health insurance</t>
        </r>
      </text>
    </comment>
    <comment ref="H57" authorId="1">
      <text>
        <r>
          <rPr>
            <b/>
            <sz val="8"/>
            <rFont val="Tahoma"/>
            <family val="2"/>
          </rPr>
          <t>Michele G. Tessner:</t>
        </r>
        <r>
          <rPr>
            <sz val="8"/>
            <rFont val="Tahoma"/>
            <family val="2"/>
          </rPr>
          <t xml:space="preserve">
Enter the amount of premiums paid by the retirees for their health insurance.</t>
        </r>
      </text>
    </comment>
    <comment ref="H65" authorId="1">
      <text>
        <r>
          <rPr>
            <b/>
            <sz val="8"/>
            <rFont val="Tahoma"/>
            <family val="2"/>
          </rPr>
          <t>Michele G. Tessner:</t>
        </r>
        <r>
          <rPr>
            <sz val="8"/>
            <rFont val="Tahoma"/>
            <family val="2"/>
          </rPr>
          <t xml:space="preserve">
Enter the amount of the premiums the retirees paid for the l/t care retiree premiums</t>
        </r>
      </text>
    </comment>
    <comment ref="H67" authorId="1">
      <text>
        <r>
          <rPr>
            <b/>
            <sz val="8"/>
            <rFont val="Tahoma"/>
            <family val="2"/>
          </rPr>
          <t>Michele G. Tessner:</t>
        </r>
        <r>
          <rPr>
            <sz val="8"/>
            <rFont val="Tahoma"/>
            <family val="2"/>
          </rPr>
          <t xml:space="preserve">
Enter the amount of the premiums the district/trust paid for the retiree premiums for l/t care.</t>
        </r>
      </text>
    </comment>
    <comment ref="H34" authorId="0">
      <text>
        <r>
          <rPr>
            <sz val="8"/>
            <rFont val="Tahoma"/>
            <family val="2"/>
          </rPr>
          <t>District determines and enters the amount</t>
        </r>
      </text>
    </comment>
    <comment ref="H77" authorId="0">
      <text>
        <r>
          <rPr>
            <sz val="8"/>
            <rFont val="Tahoma"/>
            <family val="2"/>
          </rPr>
          <t xml:space="preserve">District determines and enters the amount
</t>
        </r>
      </text>
    </comment>
    <comment ref="H24" authorId="1">
      <text>
        <r>
          <rPr>
            <sz val="8"/>
            <rFont val="Tahoma"/>
            <family val="2"/>
          </rPr>
          <t>Enter the amount of the premiums the district/trust paid for the retiree premiums for l/t care.</t>
        </r>
      </text>
    </comment>
    <comment ref="H22" authorId="1">
      <text>
        <r>
          <rPr>
            <sz val="8"/>
            <rFont val="Tahoma"/>
            <family val="2"/>
          </rPr>
          <t>Enter the amount of the premiums the retirees paid for the l/t care retiree premiums</t>
        </r>
      </text>
    </comment>
    <comment ref="H14" authorId="1">
      <text>
        <r>
          <rPr>
            <sz val="8"/>
            <rFont val="Tahoma"/>
            <family val="2"/>
          </rPr>
          <t>Enter the amount of premiums paid by the retirees for their health insurance.</t>
        </r>
      </text>
    </comment>
    <comment ref="H20" authorId="1">
      <text>
        <r>
          <rPr>
            <sz val="8"/>
            <rFont val="Tahoma"/>
            <family val="2"/>
          </rPr>
          <t>Enter the amount of the premiums the retirees paid for the l/t care retiree premiums</t>
        </r>
      </text>
    </comment>
    <comment ref="H59" authorId="1">
      <text>
        <r>
          <rPr>
            <b/>
            <sz val="8"/>
            <rFont val="Tahoma"/>
            <family val="2"/>
          </rPr>
          <t>Michele G. Tessner:</t>
        </r>
        <r>
          <rPr>
            <sz val="8"/>
            <rFont val="Tahoma"/>
            <family val="2"/>
          </rPr>
          <t xml:space="preserve">
Enter the amount of the premiums the district/trust paid for the retiree premiums for health insurance</t>
        </r>
      </text>
    </comment>
    <comment ref="H63" authorId="1">
      <text>
        <r>
          <rPr>
            <b/>
            <sz val="8"/>
            <rFont val="Tahoma"/>
            <family val="2"/>
          </rPr>
          <t>Michele G. Tessner:</t>
        </r>
        <r>
          <rPr>
            <sz val="8"/>
            <rFont val="Tahoma"/>
            <family val="2"/>
          </rPr>
          <t xml:space="preserve">
Enter the amount of the premiums the retirees paid for the l/t care retiree premiums</t>
        </r>
      </text>
    </comment>
    <comment ref="H83" authorId="0">
      <text>
        <r>
          <rPr>
            <b/>
            <sz val="8"/>
            <rFont val="Tahoma"/>
            <family val="2"/>
          </rPr>
          <t>guralkj:</t>
        </r>
        <r>
          <rPr>
            <sz val="8"/>
            <rFont val="Tahoma"/>
            <family val="2"/>
          </rPr>
          <t xml:space="preserve">
Pulls from above</t>
        </r>
      </text>
    </comment>
    <comment ref="H39" authorId="0">
      <text>
        <r>
          <rPr>
            <sz val="8"/>
            <rFont val="Tahoma"/>
            <family val="2"/>
          </rPr>
          <t>Pulls from above</t>
        </r>
      </text>
    </comment>
  </commentList>
</comments>
</file>

<file path=xl/comments9.xml><?xml version="1.0" encoding="utf-8"?>
<comments xmlns="http://schemas.openxmlformats.org/spreadsheetml/2006/main">
  <authors>
    <author>Michele G. Tessner</author>
  </authors>
  <commentList>
    <comment ref="V37" authorId="0">
      <text>
        <r>
          <rPr>
            <sz val="8"/>
            <rFont val="Tahoma"/>
            <family val="2"/>
          </rPr>
          <t xml:space="preserve">OPEB Portion
</t>
        </r>
      </text>
    </comment>
    <comment ref="V38" authorId="0">
      <text>
        <r>
          <rPr>
            <sz val="8"/>
            <rFont val="Tahoma"/>
            <family val="2"/>
          </rPr>
          <t xml:space="preserve">Accumulated Sick Leave portion
</t>
        </r>
      </text>
    </comment>
    <comment ref="I17" authorId="0">
      <text>
        <r>
          <rPr>
            <sz val="8"/>
            <rFont val="Tahoma"/>
            <family val="2"/>
          </rPr>
          <t>Accumulated Sick Leave Portion</t>
        </r>
      </text>
    </comment>
    <comment ref="I16" authorId="0">
      <text>
        <r>
          <rPr>
            <sz val="8"/>
            <rFont val="Tahoma"/>
            <family val="2"/>
          </rPr>
          <t>OPEB trust portion</t>
        </r>
      </text>
    </comment>
  </commentList>
</comments>
</file>

<file path=xl/sharedStrings.xml><?xml version="1.0" encoding="utf-8"?>
<sst xmlns="http://schemas.openxmlformats.org/spreadsheetml/2006/main" count="524" uniqueCount="253">
  <si>
    <t>Exhibit A</t>
  </si>
  <si>
    <t>Allocation of Contribution</t>
  </si>
  <si>
    <t>Exhibit C</t>
  </si>
  <si>
    <t>Exhibit D</t>
  </si>
  <si>
    <t>Exhibit E</t>
  </si>
  <si>
    <t>Exhibit F</t>
  </si>
  <si>
    <t>Step 1</t>
  </si>
  <si>
    <t>Collect general Information</t>
  </si>
  <si>
    <t>Step 2</t>
  </si>
  <si>
    <t>Contribution</t>
  </si>
  <si>
    <t>Enough to pay the benefits from the trust (required)</t>
  </si>
  <si>
    <t>Implicit Rate Subsidy</t>
  </si>
  <si>
    <t>Column G</t>
  </si>
  <si>
    <t>Projected implicit rate subsidy</t>
  </si>
  <si>
    <t>EXAMPLE 1</t>
  </si>
  <si>
    <t>EXAMPLE 2</t>
  </si>
  <si>
    <t>Total District Contribution Source 951</t>
  </si>
  <si>
    <t xml:space="preserve">Benefits to be paid from the trust </t>
  </si>
  <si>
    <t>Step 3</t>
  </si>
  <si>
    <t>Step 4</t>
  </si>
  <si>
    <t>1)</t>
  </si>
  <si>
    <t>2)</t>
  </si>
  <si>
    <t>Determine who your active employees are for the benefit identified (when your study was performed a group of active employees was identified.  However, what you use for allocation probably will not be exactly the same employees identified in the study.  Most often there will be changes in staff since the study was performed.  Therefore, current employees included in the group for which the benefit is intended should be identified)</t>
  </si>
  <si>
    <t>3)</t>
  </si>
  <si>
    <t>4)</t>
  </si>
  <si>
    <t>Examples (plug in actual data):</t>
  </si>
  <si>
    <t>By FTE</t>
  </si>
  <si>
    <t>By Salaries</t>
  </si>
  <si>
    <t>Pay as go amount</t>
  </si>
  <si>
    <t>Total Eligible Employees FTE</t>
  </si>
  <si>
    <t>Total Eligible Employees Wages</t>
  </si>
  <si>
    <t>Cost Per Eligible Employee</t>
  </si>
  <si>
    <t>Cost Rate per Eligible Employee</t>
  </si>
  <si>
    <t>FTE's by Fund:</t>
  </si>
  <si>
    <t>Implicit Rate</t>
  </si>
  <si>
    <t>Wages by Fund:</t>
  </si>
  <si>
    <t>The differences between using FTE versus salaries in this example may not be representative of an actual district.</t>
  </si>
  <si>
    <t>Fund 50</t>
  </si>
  <si>
    <t>FTE</t>
  </si>
  <si>
    <t>Employee 1</t>
  </si>
  <si>
    <t>Employee 2</t>
  </si>
  <si>
    <t>Employee 3</t>
  </si>
  <si>
    <t>Employee 4</t>
  </si>
  <si>
    <t>Employee 5</t>
  </si>
  <si>
    <t>(These amounts may not be reflective of an actual school district.  They are for this example only.)</t>
  </si>
  <si>
    <t>Calculate Implicit Rate Subsidy on Retirees</t>
  </si>
  <si>
    <t>Exbibit B</t>
  </si>
  <si>
    <t>Account for contribution to trust</t>
  </si>
  <si>
    <t>Debit</t>
  </si>
  <si>
    <t>Credit</t>
  </si>
  <si>
    <t>a</t>
  </si>
  <si>
    <t>10B 711000</t>
  </si>
  <si>
    <t>b</t>
  </si>
  <si>
    <t>B</t>
  </si>
  <si>
    <t>Before the transactions can be recorded, an allocation will need to be determined.  Refer to Exhibit C "Allocation of Contribution" to determine what functions the contribution should be allocated to.</t>
  </si>
  <si>
    <t>In the following transactions, XXXXXX represents the appropriate function of the individuals to which the contribution has been allocated.  The question is frequently asked about what level the functions should be at.  In fund 27, the function level must correspond with the functions used for reporting special education categorical aidable costs.  In the remaining funds, the recommended level is the functions reported to DPI.  Your district may choose to use a more detailed level for internal purposes.</t>
  </si>
  <si>
    <t>10B 811600</t>
  </si>
  <si>
    <t>27B 811600</t>
  </si>
  <si>
    <t>50B 811600</t>
  </si>
  <si>
    <t>27B 711000</t>
  </si>
  <si>
    <t>50B 711000</t>
  </si>
  <si>
    <t>(Physical payment from the district to the trust)</t>
  </si>
  <si>
    <t>c</t>
  </si>
  <si>
    <t>73R 951</t>
  </si>
  <si>
    <t>A</t>
  </si>
  <si>
    <t>Step 5</t>
  </si>
  <si>
    <t>Account for retiree contribution towards insurance</t>
  </si>
  <si>
    <t>73R-952</t>
  </si>
  <si>
    <t>(To record amount received from retirees for their portion of premiums)</t>
  </si>
  <si>
    <t>Step 6</t>
  </si>
  <si>
    <t>Step 7</t>
  </si>
  <si>
    <t>Exhibit G</t>
  </si>
  <si>
    <t>Upon establishment and funding of a postemployment trust, a district has elected to no longer record cost on the “pay as you go” method and therefore, all current retiree costs are paid by the trust, not by general operating funds.</t>
  </si>
  <si>
    <t>Accounting transaction if trust pays directly to the insurance company</t>
  </si>
  <si>
    <t>73B 711000</t>
  </si>
  <si>
    <t>(Payment to the insurance provider by trust)</t>
  </si>
  <si>
    <t>Accounting transactions when district pays insurance company and trust reimburses the district</t>
  </si>
  <si>
    <t>10B 714000</t>
  </si>
  <si>
    <t>(Record payable to fund 10 for retiree expenditures)</t>
  </si>
  <si>
    <t>d</t>
  </si>
  <si>
    <t>C</t>
  </si>
  <si>
    <t>Accounting transactions for payment of the implicit rate subsidy portion of retiree benefits</t>
  </si>
  <si>
    <t>If your district is self-funded for medical insurance and the benefits paid from the trust are the actual medical costs of those retirees, this transaction will not apply.  If the trust is paying the final adjusted premium equivalency, then the transactions will apply.</t>
  </si>
  <si>
    <t>73B 812000</t>
  </si>
  <si>
    <t>10B-714000</t>
  </si>
  <si>
    <t>27B-714000</t>
  </si>
  <si>
    <t>50B-714000</t>
  </si>
  <si>
    <t>(Record receivable in fund 10 from fund 73 for the implicit rate subsidy)</t>
  </si>
  <si>
    <t>27B 714000</t>
  </si>
  <si>
    <t>50B 714000</t>
  </si>
  <si>
    <t>(Record the receipt from fund 73 of implicit rate subsidy on current retirees)</t>
  </si>
  <si>
    <t>Information may be provided in your actuarial valuation that can be used to calculate the implicit rate subsidy of the current retirees.  For examples, see Exhibit B</t>
  </si>
  <si>
    <t>Summary of transactions per account</t>
  </si>
  <si>
    <t>D</t>
  </si>
  <si>
    <t>COLLECT GENERAL INFORMATION - EXHIBIT A</t>
  </si>
  <si>
    <t>CALCULATE IMPLICIT RATE SUBSIDY ON RETIREES - EXHIBIT B</t>
  </si>
  <si>
    <t>ACCOUNT FOR RETIREE CONTRIBUTION TOWARDS INSURANCE - EXHIBIT F</t>
  </si>
  <si>
    <t>Fund 10</t>
  </si>
  <si>
    <t>Fund 27</t>
  </si>
  <si>
    <t>Fund 73</t>
  </si>
  <si>
    <t>73B 714000</t>
  </si>
  <si>
    <t>73R 952</t>
  </si>
  <si>
    <t>(Record the payment from fund 73 of implicit rate subsidy on current retirees)</t>
  </si>
  <si>
    <t>Beg. Balance</t>
  </si>
  <si>
    <t>Account for Retiree Benefits Paid from Trust</t>
  </si>
  <si>
    <t>District Contribution</t>
  </si>
  <si>
    <t>ACCOUNT FOR CONTRIBUTION TO TRUST - EXHIBIT E</t>
  </si>
  <si>
    <t xml:space="preserve">If your district did not meet any of the three tests to be eligible for special education categorical aid, the contribution still needs to be allocated to the active employee functions and CANNOT be coded to project 011 in Fund 27. </t>
  </si>
  <si>
    <t>(Record receipt of cash contribution received by the trust)</t>
  </si>
  <si>
    <t>Determine either the salary or FTE of the employees identified (should be actual on current active employees)</t>
  </si>
  <si>
    <t>This will be further broken down by individual functions.  Fund 50 follows as an example of that additional breakdown using the FTE method.</t>
  </si>
  <si>
    <t xml:space="preserve">Upon establishment and funding of a postemployment trust, a district has elected to no longer record cost on the “pay as you go” method and therefore, all current retiree costs are paid by the trust, not by general operating funds. </t>
  </si>
  <si>
    <t>(Record payment from the trust to fund 10 for retiree expenditures)</t>
  </si>
  <si>
    <t>(Record reimbursement for retiree expenditures received in fund 10 from the trust)</t>
  </si>
  <si>
    <t>Information may be provided in your actuarial valuation that can be used to calculate the implicit rate subsidy of the current retirees.  For examples, see Exhibit B.</t>
  </si>
  <si>
    <t>(Record a receivable from fund 73 to fund 10 for the implicit rate subsidy)</t>
  </si>
  <si>
    <t>(Payment from Fund 73 of the implicit rate subsidy for current retirees)</t>
  </si>
  <si>
    <t>thoughout this workbook</t>
  </si>
  <si>
    <r>
      <t xml:space="preserve">By Salaries - </t>
    </r>
    <r>
      <rPr>
        <b/>
        <u val="single"/>
        <sz val="11"/>
        <color indexed="8"/>
        <rFont val="Calibri"/>
        <family val="2"/>
      </rPr>
      <t>This method is used for the Example 2 entries thoughout this workbook</t>
    </r>
  </si>
  <si>
    <r>
      <t xml:space="preserve">By FTE - </t>
    </r>
    <r>
      <rPr>
        <b/>
        <u val="single"/>
        <sz val="11"/>
        <color indexed="8"/>
        <rFont val="Calibri"/>
        <family val="2"/>
      </rPr>
      <t xml:space="preserve">This method is used for the Example 1 entries </t>
    </r>
  </si>
  <si>
    <t>EXAMPLE 1 - Money deposited directly into Fund 73</t>
  </si>
  <si>
    <t>This may or may not apply to your district.  If the retirees are paying a portion of their insurance premiums then the funds that the district receives from the retirees should be placed in the trust.  The retiree contributions are then paid from the trust.</t>
  </si>
  <si>
    <t>EXAMPLE 2 - Money deposited into Fund 10 liability account and paid to Fund 73 later</t>
  </si>
  <si>
    <t>(Record payable to fund 73 for receipt of cash from retirees for their portion of premiums)</t>
  </si>
  <si>
    <t>10B 812000</t>
  </si>
  <si>
    <t>(Payment to fund 73 for retiree paid premiums)</t>
  </si>
  <si>
    <t>(Record receivable from fund 10 for retiree paid premiums)</t>
  </si>
  <si>
    <t>(Receipt of retiree paid premiums from fund 10)</t>
  </si>
  <si>
    <t>EXAMPLE 2 - Trust pays retiree benefits and implicit rate subsidy cash payment</t>
  </si>
  <si>
    <t>The retiree insurance premiums are generally paid to the insurance company one of two ways.  One way is for the trust to pay the retiree portion of the insurance premiums directly to the insurance company (see example 2).  This is the easiest method for accounting and tracking of the payment.  More often though, the retiree portion of the insurance premiums is paid by district funds (not fund 73 funds) to the insurance company because one invoice is received by the district including both active employees and retirees (see example 1).  One invoice and one check is cut from district funds (i.e. fund 10).</t>
  </si>
  <si>
    <t>EXAMPLE 1 - District pays retiree benefits, trust reimburses district and implict rate subsidy accrual and cash payment</t>
  </si>
  <si>
    <r>
      <rPr>
        <b/>
        <u val="single"/>
        <sz val="10"/>
        <rFont val="Arial"/>
        <family val="2"/>
      </rPr>
      <t>Note</t>
    </r>
    <r>
      <rPr>
        <b/>
        <sz val="10"/>
        <rFont val="Arial"/>
        <family val="2"/>
      </rPr>
      <t xml:space="preserve">: </t>
    </r>
    <r>
      <rPr>
        <sz val="10"/>
        <rFont val="Arial"/>
        <family val="2"/>
      </rPr>
      <t>This should never be reflected as Fund 10 revenue or expenditures. If this has been done, districts should reverse the accounts used to record the original receipt or expenditures.</t>
    </r>
  </si>
  <si>
    <t>You may account for the contribution either by running the % or dollar amount through the payroll system (example 1) OR by making an allocation and payment at set time during the year or at year end (example 2).  If you run through the payroll system, be sure that your final contribution to the trust (object 218) equals the amount of revenue from the district received into the trust (73R-951 + 73R-953).</t>
  </si>
  <si>
    <t>(Payment of the OPEB contribution to the fund 73 trust)</t>
  </si>
  <si>
    <t>5)</t>
  </si>
  <si>
    <t>EXAMPLE 2 - Initial Contribution Transaction is Payment of Cash</t>
  </si>
  <si>
    <t xml:space="preserve">Accounting transactions for the accrual and payment of the implicit rate subsidy </t>
  </si>
  <si>
    <t>THIS INCLUDES BOTH PREMIUMS AND IMPLICIT RATE SUBSIDY</t>
  </si>
  <si>
    <t>6)</t>
  </si>
  <si>
    <t>The yellow boxes throughout the workbook are the ones the district would fill in to calculate values.  The boxes that are not yellow are autofilled based on formulas.</t>
  </si>
  <si>
    <t>The implicit rate subsidy payback should be allocated to all active employee plan members who receive health insurance through the district.  The contribution to the trust is allocated to all active employee plan members, regardless of if they are currently receiving health insurance from the district.</t>
  </si>
  <si>
    <t>Total amount of retiree premiums:  $1,000,000</t>
  </si>
  <si>
    <t>Factors:</t>
  </si>
  <si>
    <t>Total received by retirees for portions of premium: $100,000</t>
  </si>
  <si>
    <t>(Payment to insurance company for retiree premiums)</t>
  </si>
  <si>
    <t xml:space="preserve">Accounting transactions for retiree paid premiums if deposited into district account and not directly into trust </t>
  </si>
  <si>
    <t xml:space="preserve">See Exhibit F.  There are no differences in the handling of this.  </t>
  </si>
  <si>
    <t xml:space="preserve">See Exhibit G.  There are no differences in the handling of these entries.  </t>
  </si>
  <si>
    <t>($1,000,000 paid minus the $100,000 retiree paid portion)</t>
  </si>
  <si>
    <t>73R 959</t>
  </si>
  <si>
    <t>ACCOUNT FOR RETIREE BENEFITS PAID FROM TRUST THROUGH OPEB CONTRIBUTIONS AND ACCUMULATED SICK LEAVE CONTRIBUTIONS</t>
  </si>
  <si>
    <t>ACCOUNT FOR RETIREE BENEFITS PAID FROM TRUST AND ACCUMULATED SICK LEAVE BALANCES PAID OUT OF DISTRICT FUNDS AS PREMIUMS ARE DUE</t>
  </si>
  <si>
    <t xml:space="preserve">This illustration does not tie with any of the other numbers in this workbook.  In this example, a portion of the retiree premiums is paid from the OPEB trust and a portion is paid by the district using the accumulated sick leave balances.  The payments to the vendor are paid from fund 10.  The trust reimburses the district for the non-accumulated sick leave portion of the benefits.  The amount of the retiree premiums paid from the trust includes a portion that is paid by the retiree for their premium.  The retiree paid portion is deposited by the district, which later transfers that money to the trust. </t>
  </si>
  <si>
    <t xml:space="preserve">This illustration does not tie with any of the other numbers in this workbook.  In this example, the district contibutes the accumulated sick leave termination benefit into the Employee Benefit Trust.  A portion of the retiree premiums paid from the OPEB balance of the trust and part is paid from the Other Contributions balance of the trust.  The amount of the retiree premiums paid from the trust includes a portion that is paid by the retiree for their premium.  The payments to the vendor are paid from fund 10, with the trust reimbursing and the retiree portion is paid to the district, who later transfers that money to the trust. </t>
  </si>
  <si>
    <t>Total amount paid by accumulated sick leave from district funds: $250,000</t>
  </si>
  <si>
    <t>Total amount paid by accumulated sick leave from trust contributions: $250,000</t>
  </si>
  <si>
    <t>Total amount paid from the OPEB trust contribution (both district and retiree funded):  $750,000</t>
  </si>
  <si>
    <t>Total amount paid from the OPEB trust contributions (both district and retiree funded):  $750,000</t>
  </si>
  <si>
    <t>Contribution of accumulated sick leave termination benefits to the trust:  $425,000</t>
  </si>
  <si>
    <t>Accounting for transactions when district pays insurance company and trust reimburses the district</t>
  </si>
  <si>
    <t>Accounting for contribution of accumulated sick leave termination benefits into the trust</t>
  </si>
  <si>
    <t>EXAMPLE 1 - District pays retiree benefits, trust reimburses district.  Part of payment to vendor is accumulated sick leave converted to dollars, which is not included in the OPEB liability of the district.  These sick leave dollars are paid from districts and are an expenditure for shared costs in the year the premium is paid.</t>
  </si>
  <si>
    <t>EXAMPLE 2 - District pays retiree benefits, trust reimburses district.  Part of payment to vendor is accumulated sick leave converted to dollars, which is not included in the OPEB liability of the district.  However, the district contributes the full termination benefit into the trust upon termination.  This is an expenditure for shared costs in the year of the termination/contribution to the trust.</t>
  </si>
  <si>
    <t>(Termination benefit contribution paid to the trust)</t>
  </si>
  <si>
    <t>(Termination benefit contribution received into the trust)</t>
  </si>
  <si>
    <t>(Payment from the trust to fund 10 for retiree expenditures)</t>
  </si>
  <si>
    <t>(Receipt for reimbursement of retiree expenditures received by district from fund 73)</t>
  </si>
  <si>
    <t>(Payment to insurance company for retiree premiums, receivable from fund 73)</t>
  </si>
  <si>
    <t>Note:  Districts should investigate whether or not contributing termination benefits to an Employee Benefit Trust adheres to their trust agreement, as well as other regulations, including local, state, federal and Internal Revenue Service regulations.  Another consideration would be the impact on shared costs.</t>
  </si>
  <si>
    <t>However, the implicit rate subsidy is calculated on the total of the district portion.</t>
  </si>
  <si>
    <t>The amount to use as the district's pay as you go would be $900,000.</t>
  </si>
  <si>
    <t>The implicit rate subsidy is calculated on the total of the district portion.</t>
  </si>
  <si>
    <t>Last Updated:</t>
  </si>
  <si>
    <t>Update:</t>
  </si>
  <si>
    <t>COLLECT GENERAL INFORMATION-EXHIBIT A</t>
  </si>
  <si>
    <t xml:space="preserve">Example 1 The district pays the insurance company with one check from fund 10 for both current employees and retirees.  The implicit rates subsidy is accrued and the cash moves later.  </t>
  </si>
  <si>
    <t>The information found in this workbook is sample data and is not reflective of any particular district.</t>
  </si>
  <si>
    <t>Projected Pay as you go with implicit rate subsidy</t>
  </si>
  <si>
    <t>Projected Pay as you go without implicit rate subsidy</t>
  </si>
  <si>
    <t>% of implicit rate subsidy to pay as you go</t>
  </si>
  <si>
    <t>There are two examples throughout the workbook.  Each of them illustrates various options for the accounting transactions.  Either one may apply to your district or parts of both may need to be considered.</t>
  </si>
  <si>
    <t>ACCOUNTING FOR FUND 73 OPEB ACTIVITY BASED ON AN ACTUARIAL STUDY</t>
  </si>
  <si>
    <r>
      <t xml:space="preserve">This page can be used as a guide to help districts determine the amount of the contribution into the trust </t>
    </r>
    <r>
      <rPr>
        <b/>
        <u val="single"/>
        <sz val="10"/>
        <rFont val="Arial"/>
        <family val="2"/>
      </rPr>
      <t>ONLY for benefits included in the actuarial study</t>
    </r>
    <r>
      <rPr>
        <b/>
        <sz val="10"/>
        <rFont val="Arial"/>
        <family val="2"/>
      </rPr>
      <t>.  However, the amount of the contribution into the trust is a district decision.  Each district's situation is unique.</t>
    </r>
  </si>
  <si>
    <t>Implicit Rate Subsidy  (Amt needed to fund trust minus actual premium cost equals implicit rate subsidy)</t>
  </si>
  <si>
    <t xml:space="preserve">  Implicit Rate Subsidy</t>
  </si>
  <si>
    <t>Additional contribution to remain in trust (optional)</t>
  </si>
  <si>
    <t>Total health and long-term care premiums</t>
  </si>
  <si>
    <t>Implicit rate subsidy (actual health and long-term premiums X % above)</t>
  </si>
  <si>
    <t>Total health and long-term care premiums with implicit rate subsidy</t>
  </si>
  <si>
    <t>Amt needed in trust for health and long-term care costs including implicit rate subsidy (Column G X actual costs)</t>
  </si>
  <si>
    <r>
      <t xml:space="preserve">Total </t>
    </r>
    <r>
      <rPr>
        <b/>
        <u val="single"/>
        <sz val="10"/>
        <color indexed="8"/>
        <rFont val="Arial"/>
        <family val="2"/>
      </rPr>
      <t>health and long-term care insurance premiums</t>
    </r>
    <r>
      <rPr>
        <sz val="10"/>
        <color indexed="8"/>
        <rFont val="Arial"/>
        <family val="2"/>
      </rPr>
      <t xml:space="preserve"> to be paid insurance provider for current retirees</t>
    </r>
  </si>
  <si>
    <t>The implicit rate subsidy is applied to both health and long-term care costs.</t>
  </si>
  <si>
    <t>Retiree Contribution</t>
  </si>
  <si>
    <r>
      <t xml:space="preserve">Benefits paid </t>
    </r>
    <r>
      <rPr>
        <u val="single"/>
        <sz val="10"/>
        <color indexed="8"/>
        <rFont val="Arial"/>
        <family val="2"/>
      </rPr>
      <t>other than</t>
    </r>
    <r>
      <rPr>
        <sz val="10"/>
        <color indexed="8"/>
        <rFont val="Arial"/>
        <family val="2"/>
      </rPr>
      <t xml:space="preserve"> health and long term care insurance premiums, that are </t>
    </r>
    <r>
      <rPr>
        <u val="single"/>
        <sz val="10"/>
        <color indexed="8"/>
        <rFont val="Arial"/>
        <family val="2"/>
      </rPr>
      <t>valued in the actuarial study</t>
    </r>
    <r>
      <rPr>
        <sz val="10"/>
        <color indexed="8"/>
        <rFont val="Arial"/>
        <family val="2"/>
      </rPr>
      <t xml:space="preserve"> and paid from Fund 73. (HRA, HSA, dental, stipend or other benefits)</t>
    </r>
  </si>
  <si>
    <r>
      <t xml:space="preserve">Benefits paid </t>
    </r>
    <r>
      <rPr>
        <u val="single"/>
        <sz val="10"/>
        <color indexed="8"/>
        <rFont val="Arial"/>
        <family val="2"/>
      </rPr>
      <t>other than</t>
    </r>
    <r>
      <rPr>
        <sz val="10"/>
        <color indexed="8"/>
        <rFont val="Arial"/>
        <family val="2"/>
      </rPr>
      <t xml:space="preserve"> health and long term care insurance premiums, that are </t>
    </r>
    <r>
      <rPr>
        <u val="single"/>
        <sz val="10"/>
        <color indexed="8"/>
        <rFont val="Arial"/>
        <family val="2"/>
      </rPr>
      <t>valued in the actuarial study</t>
    </r>
    <r>
      <rPr>
        <sz val="10"/>
        <color indexed="8"/>
        <rFont val="Arial"/>
        <family val="2"/>
      </rPr>
      <t xml:space="preserve"> and paid from Fund 73 (district funded). (HRA, HSA, dental, stipend or other benefits)</t>
    </r>
  </si>
  <si>
    <r>
      <t xml:space="preserve">Benefits </t>
    </r>
    <r>
      <rPr>
        <u val="single"/>
        <sz val="10"/>
        <color indexed="8"/>
        <rFont val="Arial"/>
        <family val="2"/>
      </rPr>
      <t>other than</t>
    </r>
    <r>
      <rPr>
        <sz val="10"/>
        <color indexed="8"/>
        <rFont val="Arial"/>
        <family val="2"/>
      </rPr>
      <t xml:space="preserve"> health and long term care insurance premiums, that are </t>
    </r>
    <r>
      <rPr>
        <u val="single"/>
        <sz val="10"/>
        <color indexed="8"/>
        <rFont val="Arial"/>
        <family val="2"/>
      </rPr>
      <t>valued in the actuarial study</t>
    </r>
    <r>
      <rPr>
        <sz val="10"/>
        <color indexed="8"/>
        <rFont val="Arial"/>
        <family val="2"/>
      </rPr>
      <t xml:space="preserve"> and paid by retirees and deposited into the Trust. (dental or other benefits)</t>
    </r>
  </si>
  <si>
    <r>
      <t xml:space="preserve">Implicit rate subsidy calculated on current retirees </t>
    </r>
    <r>
      <rPr>
        <u val="single"/>
        <sz val="10"/>
        <color indexed="8"/>
        <rFont val="Arial"/>
        <family val="2"/>
      </rPr>
      <t>(Fill in exhibit B)</t>
    </r>
  </si>
  <si>
    <t xml:space="preserve">Districts fill in yellow boxes with their actual data.  Boxes that are not yellow contain auto-fill formulas. </t>
  </si>
  <si>
    <t>Implicit rate subsidy calculated on current retirees (Fill in exhibit B)</t>
  </si>
  <si>
    <t>Example 2- The OPEB retiree benefits are paid directly from the trust.  Two checks are are cut; one from fund 10 and one from the trust.  The implict rate subsidy is paid in cash to the district.</t>
  </si>
  <si>
    <r>
      <t xml:space="preserve">Amount of </t>
    </r>
    <r>
      <rPr>
        <b/>
        <u val="single"/>
        <sz val="10"/>
        <color indexed="8"/>
        <rFont val="Arial"/>
        <family val="2"/>
      </rPr>
      <t>health insurance premiums</t>
    </r>
    <r>
      <rPr>
        <sz val="10"/>
        <color indexed="8"/>
        <rFont val="Arial"/>
        <family val="2"/>
      </rPr>
      <t xml:space="preserve"> paid by </t>
    </r>
    <r>
      <rPr>
        <b/>
        <u val="single"/>
        <sz val="10"/>
        <color indexed="8"/>
        <rFont val="Arial"/>
        <family val="2"/>
      </rPr>
      <t>retirees</t>
    </r>
    <r>
      <rPr>
        <sz val="10"/>
        <color indexed="8"/>
        <rFont val="Arial"/>
        <family val="2"/>
      </rPr>
      <t xml:space="preserve"> to the </t>
    </r>
    <r>
      <rPr>
        <b/>
        <u val="single"/>
        <sz val="10"/>
        <color indexed="8"/>
        <rFont val="Arial"/>
        <family val="2"/>
      </rPr>
      <t>trust/district</t>
    </r>
  </si>
  <si>
    <r>
      <t xml:space="preserve">Total </t>
    </r>
    <r>
      <rPr>
        <b/>
        <u val="single"/>
        <sz val="10"/>
        <color indexed="8"/>
        <rFont val="Arial"/>
        <family val="2"/>
      </rPr>
      <t>health and long-term care insurance premiums</t>
    </r>
    <r>
      <rPr>
        <sz val="10"/>
        <color indexed="8"/>
        <rFont val="Arial"/>
        <family val="2"/>
      </rPr>
      <t xml:space="preserve"> to be paid insurance provider for current retirees who remain on the district plan</t>
    </r>
  </si>
  <si>
    <r>
      <t xml:space="preserve">Amount of </t>
    </r>
    <r>
      <rPr>
        <b/>
        <u val="single"/>
        <sz val="10"/>
        <color indexed="8"/>
        <rFont val="Arial"/>
        <family val="2"/>
      </rPr>
      <t>health insurance premiums</t>
    </r>
    <r>
      <rPr>
        <sz val="10"/>
        <color indexed="8"/>
        <rFont val="Arial"/>
        <family val="2"/>
      </rPr>
      <t xml:space="preserve"> funded into the trust by the </t>
    </r>
    <r>
      <rPr>
        <b/>
        <u val="single"/>
        <sz val="10"/>
        <color indexed="8"/>
        <rFont val="Arial"/>
        <family val="2"/>
      </rPr>
      <t>district</t>
    </r>
    <r>
      <rPr>
        <sz val="10"/>
        <color indexed="8"/>
        <rFont val="Arial"/>
        <family val="2"/>
      </rPr>
      <t xml:space="preserve"> and paid out of fund 73 </t>
    </r>
  </si>
  <si>
    <r>
      <t>Amount of</t>
    </r>
    <r>
      <rPr>
        <b/>
        <sz val="10"/>
        <color indexed="8"/>
        <rFont val="Arial"/>
        <family val="2"/>
      </rPr>
      <t xml:space="preserve"> </t>
    </r>
    <r>
      <rPr>
        <b/>
        <u val="single"/>
        <sz val="10"/>
        <color indexed="8"/>
        <rFont val="Arial"/>
        <family val="2"/>
      </rPr>
      <t>long-term care</t>
    </r>
    <r>
      <rPr>
        <b/>
        <u val="single"/>
        <sz val="10"/>
        <color indexed="8"/>
        <rFont val="Arial"/>
        <family val="2"/>
      </rPr>
      <t xml:space="preserve"> insurance premiums</t>
    </r>
    <r>
      <rPr>
        <sz val="10"/>
        <color indexed="8"/>
        <rFont val="Arial"/>
        <family val="2"/>
      </rPr>
      <t xml:space="preserve"> paid by </t>
    </r>
    <r>
      <rPr>
        <b/>
        <u val="single"/>
        <sz val="10"/>
        <color indexed="8"/>
        <rFont val="Arial"/>
        <family val="2"/>
      </rPr>
      <t>retirees</t>
    </r>
    <r>
      <rPr>
        <sz val="10"/>
        <color indexed="8"/>
        <rFont val="Arial"/>
        <family val="2"/>
      </rPr>
      <t xml:space="preserve"> to the </t>
    </r>
    <r>
      <rPr>
        <b/>
        <u val="single"/>
        <sz val="10"/>
        <color indexed="8"/>
        <rFont val="Arial"/>
        <family val="2"/>
      </rPr>
      <t>trust/district</t>
    </r>
  </si>
  <si>
    <r>
      <t xml:space="preserve">Amount of </t>
    </r>
    <r>
      <rPr>
        <b/>
        <u val="single"/>
        <sz val="10"/>
        <color indexed="8"/>
        <rFont val="Arial"/>
        <family val="2"/>
      </rPr>
      <t>long-term care</t>
    </r>
    <r>
      <rPr>
        <b/>
        <u val="single"/>
        <sz val="10"/>
        <color indexed="8"/>
        <rFont val="Arial"/>
        <family val="2"/>
      </rPr>
      <t xml:space="preserve"> insurance premiums</t>
    </r>
    <r>
      <rPr>
        <sz val="10"/>
        <color indexed="8"/>
        <rFont val="Arial"/>
        <family val="2"/>
      </rPr>
      <t xml:space="preserve"> funded into the trust by the </t>
    </r>
    <r>
      <rPr>
        <b/>
        <u val="single"/>
        <sz val="10"/>
        <color indexed="8"/>
        <rFont val="Arial"/>
        <family val="2"/>
      </rPr>
      <t>district</t>
    </r>
    <r>
      <rPr>
        <sz val="10"/>
        <color indexed="8"/>
        <rFont val="Arial"/>
        <family val="2"/>
      </rPr>
      <t xml:space="preserve"> and paid out of fund 73 </t>
    </r>
  </si>
  <si>
    <r>
      <t xml:space="preserve">Amount of </t>
    </r>
    <r>
      <rPr>
        <b/>
        <u val="single"/>
        <sz val="10"/>
        <color indexed="8"/>
        <rFont val="Arial"/>
        <family val="2"/>
      </rPr>
      <t>health insurance premiums</t>
    </r>
    <r>
      <rPr>
        <sz val="10"/>
        <color indexed="8"/>
        <rFont val="Arial"/>
        <family val="2"/>
      </rPr>
      <t xml:space="preserve"> paid by </t>
    </r>
    <r>
      <rPr>
        <b/>
        <u val="single"/>
        <sz val="10"/>
        <color indexed="8"/>
        <rFont val="Arial"/>
        <family val="2"/>
      </rPr>
      <t>retirees</t>
    </r>
    <r>
      <rPr>
        <sz val="10"/>
        <color indexed="8"/>
        <rFont val="Arial"/>
        <family val="2"/>
      </rPr>
      <t xml:space="preserve"> directly to the </t>
    </r>
    <r>
      <rPr>
        <b/>
        <u val="single"/>
        <sz val="10"/>
        <color indexed="8"/>
        <rFont val="Arial"/>
        <family val="2"/>
      </rPr>
      <t>insurance vendor</t>
    </r>
    <r>
      <rPr>
        <sz val="10"/>
        <color indexed="8"/>
        <rFont val="Arial"/>
        <family val="2"/>
      </rPr>
      <t xml:space="preserve"> (self-pay)</t>
    </r>
  </si>
  <si>
    <r>
      <t>Amount of</t>
    </r>
    <r>
      <rPr>
        <b/>
        <sz val="10"/>
        <color indexed="8"/>
        <rFont val="Arial"/>
        <family val="2"/>
      </rPr>
      <t xml:space="preserve"> </t>
    </r>
    <r>
      <rPr>
        <b/>
        <u val="single"/>
        <sz val="10"/>
        <color indexed="8"/>
        <rFont val="Arial"/>
        <family val="2"/>
      </rPr>
      <t>long-term care</t>
    </r>
    <r>
      <rPr>
        <b/>
        <u val="single"/>
        <sz val="10"/>
        <color indexed="8"/>
        <rFont val="Arial"/>
        <family val="2"/>
      </rPr>
      <t xml:space="preserve"> insurance premiums</t>
    </r>
    <r>
      <rPr>
        <sz val="10"/>
        <color indexed="8"/>
        <rFont val="Arial"/>
        <family val="2"/>
      </rPr>
      <t xml:space="preserve"> paid by </t>
    </r>
    <r>
      <rPr>
        <b/>
        <u val="single"/>
        <sz val="10"/>
        <color indexed="8"/>
        <rFont val="Arial"/>
        <family val="2"/>
      </rPr>
      <t>retirees</t>
    </r>
    <r>
      <rPr>
        <sz val="10"/>
        <color indexed="8"/>
        <rFont val="Arial"/>
        <family val="2"/>
      </rPr>
      <t xml:space="preserve"> directly to the </t>
    </r>
    <r>
      <rPr>
        <b/>
        <u val="single"/>
        <sz val="10"/>
        <color indexed="8"/>
        <rFont val="Arial"/>
        <family val="2"/>
      </rPr>
      <t>insurance vendor</t>
    </r>
    <r>
      <rPr>
        <sz val="10"/>
        <color indexed="8"/>
        <rFont val="Arial"/>
        <family val="2"/>
      </rPr>
      <t xml:space="preserve"> (self-pay)</t>
    </r>
  </si>
  <si>
    <t>Total Retiree Contribution Source 952</t>
  </si>
  <si>
    <t xml:space="preserve">Total Retiree Contribution Source 952 </t>
  </si>
  <si>
    <t xml:space="preserve">  Insurance premiums (retiree paid to trust/district from #2 above)</t>
  </si>
  <si>
    <t xml:space="preserve">  Insurance premiums (district funded from #2 above)</t>
  </si>
  <si>
    <t>Total Amount of District Contribution</t>
  </si>
  <si>
    <t>If retiree pays the insurance company directly, there will be no revenue or expenditure recorded for the retiree paid portion.  The district should still include the retiree paid portion on Exhibit A for the calculation of the implicit rate subsidy only and neither of these entries would apply for the self-pay amount.</t>
  </si>
  <si>
    <t>(Record expenditure and liability for contribution to the trust)</t>
  </si>
  <si>
    <t>EXAMPLE 3 - Year end accrual for contribution</t>
  </si>
  <si>
    <t>27B 812000</t>
  </si>
  <si>
    <t>50B 812000</t>
  </si>
  <si>
    <t>(Record expenditure and payable for contribution to the trust)</t>
  </si>
  <si>
    <t>(Record receivable from Distict for contributio)</t>
  </si>
  <si>
    <t>(Physical Cash payment to the trust)</t>
  </si>
  <si>
    <t>(Physical Cash payment received from the District)</t>
  </si>
  <si>
    <r>
      <t xml:space="preserve">The contribution in this example is eligible for state categorical aid and can be allocated to project 011 in Fund.  This example hits a payroll withholding account is most likely to occur if run through payroll.  </t>
    </r>
    <r>
      <rPr>
        <b/>
        <u val="single"/>
        <sz val="10"/>
        <rFont val="Arial"/>
        <family val="2"/>
      </rPr>
      <t>A basic year end accrual for entries only done at year end can be found in Example 3 below</t>
    </r>
    <r>
      <rPr>
        <b/>
        <sz val="10"/>
        <rFont val="Arial"/>
        <family val="2"/>
      </rPr>
      <t>.  If the payment to the trust has not yet been made at year end, and adjusting entry should be done to set up the Due To Fund 73 (10B-812000) and Due From Fund 10 (73B-714000).</t>
    </r>
  </si>
  <si>
    <r>
      <t xml:space="preserve">The contribution in this example is NOT eligible for state categorical aid and CANNOT be allocated to project 011 in fund 27.  District must still allocate to active plan member functions.   </t>
    </r>
    <r>
      <rPr>
        <b/>
        <u val="single"/>
        <sz val="10"/>
        <rFont val="Arial"/>
        <family val="2"/>
      </rPr>
      <t>A basic year end accrual for entries only done at year end can be found in Example 3 below</t>
    </r>
    <r>
      <rPr>
        <b/>
        <sz val="10"/>
        <rFont val="Arial"/>
        <family val="2"/>
      </rPr>
      <t>.  If the payment to the trust has not yet been made at year end, and adjusting entry should be done to set up the Due To Fund 73 (10B-812000) and Due From Fund 10 (73B-714000).</t>
    </r>
  </si>
  <si>
    <t>Entries A and B should be made for June 30 if the physical cash payment does not occur before June 30.  The physical cash payment (Entries C and D) must be completed by July 30.  These entries do not flow throughout the workbook.</t>
  </si>
  <si>
    <t>EXAMPLE 1 - Liability for Contribution Recorded (payroll) and Cash Paid Later</t>
  </si>
  <si>
    <t xml:space="preserve">https://dpi.wi.gov/sfs/finances/wufar/accounting-issues-examples </t>
  </si>
  <si>
    <t>(Object 994 required for the implcit rates subsidy for FY14 and after.)</t>
  </si>
  <si>
    <t xml:space="preserve">This workbook provides sample accounting transactions for a Wisconsin School District that has established an employee benefit trust and is accounting for Fund 73 Trust Fund activity that is included in an actuarial study, including both OPEB and Supplemental Pension Type Stipend Benefits.  Funds contributed to the Fund 73 trust for benefits other than those that are included in the actuarial study, will not be included in this workbook and guidance should be found on the WUFAR Accounting Issues and Coding Examples site at: </t>
  </si>
  <si>
    <t xml:space="preserve">https://dpi.wi.gov/sfs/finances/fund-info/employee-benefit-trust-fund </t>
  </si>
  <si>
    <t>Find the most recent eligiblity calcuation worksheet here:</t>
  </si>
  <si>
    <t>Step 8</t>
  </si>
  <si>
    <t>ALLOCATION OF CONTRIBUTION - EXHIBIT C</t>
  </si>
  <si>
    <t>ACCOUNT FOR CONTRIBUTION TO TRUST - EXHIBIT D</t>
  </si>
  <si>
    <t>ACCOUNT FOR RETIREE CONTRIBUTION TOWARDS INSURANCE - EXHIBIT E</t>
  </si>
  <si>
    <t>ACCOUNT FOR RETIREE BENEFITS PAID FROM TRUST - EXHIBIT F</t>
  </si>
  <si>
    <t>SUMMARY OF TRANSACTIONS PER ACCOUNT - EXHIBIT G</t>
  </si>
  <si>
    <t>ADC amount for year ended June 30, 2020</t>
  </si>
  <si>
    <t>Determine what benefit you are funding.  Your actuarial study may have calculated an ADC for more than one type of benefit.  This could result in more than one group of employees and more than one allocation.</t>
  </si>
  <si>
    <t>Allocate the contribution up to the ADC to functions of active employees.  The amount that exceeds the ADC is coded to function 292000-218.  Treatment of the coding of the amount in excess of the ADC must be consistent from year to year.  The district can either code the entire amount exceeding the ADC to 10E-292000-218 or it can be allocated between the funds using the same method as the allocation up the the ADC.</t>
  </si>
  <si>
    <t>Physical cash transaction must occur.  The contribution should not merely be a book entry of revenue and expenditure in Fund 73.  Actual cash must move to Fund 73.  Actual retiree premiums must be made from Fund 73 (either to insurance company or reimbursing Fund 10, see Exhibit H).</t>
  </si>
  <si>
    <t>If your contribution EXCEEDS the ADC, the amount in excess of the ADC must go to Function 292000, object 218.  The amount in excess of the ADC is not eligible for categorical aid or federal grants.  The amount in excess of the ADC can all go to 10E-292000-218 or it can be allocated to the funds in the same manner as the allocation up to the ADC.  Districts must be consistent from year to year as to which method they use.</t>
  </si>
  <si>
    <t>ADC amount for year ended June 30, 2019</t>
  </si>
  <si>
    <t>Determine whether the contribution is eligible for state special ed categorical aid</t>
  </si>
  <si>
    <t>10E 218 XXXXXX</t>
  </si>
  <si>
    <t>27E 218 XXXXXX</t>
  </si>
  <si>
    <t>50E 218 XXXXXX</t>
  </si>
  <si>
    <t>73E 991 420000</t>
  </si>
  <si>
    <t>73E 994 420000</t>
  </si>
  <si>
    <t>10E 241 XXXXXX</t>
  </si>
  <si>
    <t>27E 241 XXXXXX</t>
  </si>
  <si>
    <t>50E 241 XXXXXX</t>
  </si>
  <si>
    <t>10E 290 291000</t>
  </si>
  <si>
    <t>73E 999 420000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</si>
</sst>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Red]\(#,##0.0000\)"/>
    <numFmt numFmtId="165" formatCode="&quot;$&quot;#,##0"/>
    <numFmt numFmtId="166" formatCode="0.0000%"/>
    <numFmt numFmtId="167" formatCode="0;[Red]0"/>
    <numFmt numFmtId="168" formatCode="_(&quot;$&quot;* #,##0.0_);_(&quot;$&quot;* \(#,##0.0\);_(&quot;$&quot;* &quot;-&quot;??_);_(@_)"/>
    <numFmt numFmtId="169" formatCode="_(&quot;$&quot;* #,##0_);_(&quot;$&quot;* \(#,##0\);_(&quot;$&quot;* &quot;-&quot;??_);_(@_)"/>
    <numFmt numFmtId="170" formatCode="[$-409]dddd\,\ mmmm\ dd\,\ yyyy"/>
    <numFmt numFmtId="171" formatCode="_(&quot;$&quot;* #,##0.0000_);_(&quot;$&quot;* \(#,##0.0000\);_(&quot;$&quot;* &quot;-&quot;????_);_(@_)"/>
  </numFmts>
  <fonts count="79">
    <font>
      <sz val="11"/>
      <color theme="1"/>
      <name val="Calibri"/>
      <family val="2"/>
    </font>
    <font>
      <sz val="11"/>
      <color indexed="8"/>
      <name val="Calibri"/>
      <family val="2"/>
    </font>
    <font>
      <b/>
      <sz val="10"/>
      <name val="Arial"/>
      <family val="2"/>
    </font>
    <font>
      <b/>
      <i/>
      <sz val="10"/>
      <name val="Arial"/>
      <family val="2"/>
    </font>
    <font>
      <sz val="8"/>
      <name val="Tahoma"/>
      <family val="2"/>
    </font>
    <font>
      <b/>
      <sz val="8"/>
      <name val="Tahoma"/>
      <family val="2"/>
    </font>
    <font>
      <sz val="11"/>
      <name val="Arial"/>
      <family val="2"/>
    </font>
    <font>
      <i/>
      <sz val="10"/>
      <name val="Arial"/>
      <family val="2"/>
    </font>
    <font>
      <sz val="10"/>
      <name val="Arial"/>
      <family val="2"/>
    </font>
    <font>
      <u val="single"/>
      <sz val="10"/>
      <name val="Arial"/>
      <family val="2"/>
    </font>
    <font>
      <b/>
      <sz val="12"/>
      <name val="Arial"/>
      <family val="2"/>
    </font>
    <font>
      <b/>
      <u val="single"/>
      <sz val="11"/>
      <color indexed="8"/>
      <name val="Calibri"/>
      <family val="2"/>
    </font>
    <font>
      <b/>
      <u val="single"/>
      <sz val="10"/>
      <name val="Arial"/>
      <family val="2"/>
    </font>
    <font>
      <sz val="10"/>
      <color indexed="8"/>
      <name val="Arial"/>
      <family val="2"/>
    </font>
    <font>
      <b/>
      <u val="single"/>
      <sz val="10"/>
      <color indexed="8"/>
      <name val="Arial"/>
      <family val="2"/>
    </font>
    <font>
      <u val="single"/>
      <sz val="10"/>
      <color indexed="8"/>
      <name val="Arial"/>
      <family val="2"/>
    </font>
    <font>
      <b/>
      <i/>
      <sz val="8"/>
      <name val="Arial"/>
      <family val="2"/>
    </font>
    <font>
      <b/>
      <sz val="7"/>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Calibri"/>
      <family val="2"/>
    </font>
    <font>
      <b/>
      <i/>
      <sz val="12"/>
      <color indexed="10"/>
      <name val="Calibri"/>
      <family val="2"/>
    </font>
    <font>
      <b/>
      <i/>
      <sz val="11"/>
      <color indexed="8"/>
      <name val="Calibri"/>
      <family val="2"/>
    </font>
    <font>
      <sz val="12"/>
      <color indexed="8"/>
      <name val="Calibri"/>
      <family val="2"/>
    </font>
    <font>
      <b/>
      <sz val="12"/>
      <color indexed="8"/>
      <name val="Calibri"/>
      <family val="2"/>
    </font>
    <font>
      <b/>
      <sz val="12"/>
      <color indexed="10"/>
      <name val="Calibri"/>
      <family val="2"/>
    </font>
    <font>
      <b/>
      <sz val="12"/>
      <color indexed="10"/>
      <name val="Arial"/>
      <family val="2"/>
    </font>
    <font>
      <sz val="10"/>
      <color indexed="8"/>
      <name val="Calibri"/>
      <family val="2"/>
    </font>
    <font>
      <sz val="11"/>
      <name val="Calibri"/>
      <family val="2"/>
    </font>
    <font>
      <i/>
      <sz val="11"/>
      <name val="Calibri"/>
      <family val="2"/>
    </font>
    <font>
      <b/>
      <u val="single"/>
      <sz val="11"/>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FF0000"/>
      <name val="Calibri"/>
      <family val="2"/>
    </font>
    <font>
      <b/>
      <i/>
      <sz val="11"/>
      <color theme="1"/>
      <name val="Calibri"/>
      <family val="2"/>
    </font>
    <font>
      <sz val="12"/>
      <color theme="1"/>
      <name val="Calibri"/>
      <family val="2"/>
    </font>
    <font>
      <b/>
      <sz val="12"/>
      <color theme="1"/>
      <name val="Calibri"/>
      <family val="2"/>
    </font>
    <font>
      <b/>
      <sz val="12"/>
      <color rgb="FFFF0000"/>
      <name val="Calibri"/>
      <family val="2"/>
    </font>
    <font>
      <b/>
      <u val="single"/>
      <sz val="11"/>
      <color theme="1"/>
      <name val="Calibri"/>
      <family val="2"/>
    </font>
    <font>
      <b/>
      <sz val="12"/>
      <color rgb="FFFF0000"/>
      <name val="Arial"/>
      <family val="2"/>
    </font>
    <font>
      <sz val="10"/>
      <color theme="1"/>
      <name val="Calibri"/>
      <family val="2"/>
    </font>
    <font>
      <sz val="10"/>
      <color theme="1"/>
      <name val="Arial"/>
      <family val="2"/>
    </font>
    <font>
      <b/>
      <sz val="10"/>
      <color theme="1"/>
      <name val="Arial"/>
      <family val="2"/>
    </font>
    <font>
      <sz val="10"/>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right style="thin"/>
      <top style="thin"/>
      <bottom/>
    </border>
    <border>
      <left style="thin"/>
      <right/>
      <top style="thin"/>
      <bottom/>
    </border>
    <border>
      <left style="thin"/>
      <right style="thin"/>
      <top style="thin"/>
      <bottom style="thin"/>
    </border>
    <border>
      <left/>
      <right/>
      <top/>
      <bottom style="double"/>
    </border>
    <border>
      <left style="thin"/>
      <right style="thin"/>
      <top/>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37" fontId="6"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95">
    <xf numFmtId="0" fontId="0" fillId="0" borderId="0" xfId="0" applyFont="1" applyAlignment="1">
      <alignment/>
    </xf>
    <xf numFmtId="0" fontId="2" fillId="0" borderId="0" xfId="0" applyFont="1" applyAlignment="1">
      <alignment/>
    </xf>
    <xf numFmtId="44" fontId="0" fillId="0" borderId="0" xfId="0" applyNumberFormat="1" applyAlignment="1">
      <alignment/>
    </xf>
    <xf numFmtId="44" fontId="0" fillId="0" borderId="0" xfId="0" applyNumberFormat="1" applyAlignment="1">
      <alignment/>
    </xf>
    <xf numFmtId="0" fontId="3" fillId="0" borderId="0" xfId="0" applyFont="1" applyAlignment="1">
      <alignment/>
    </xf>
    <xf numFmtId="0" fontId="3" fillId="0" borderId="0" xfId="0" applyFont="1" applyAlignment="1">
      <alignment/>
    </xf>
    <xf numFmtId="0" fontId="0" fillId="0" borderId="0" xfId="0" applyAlignment="1">
      <alignment/>
    </xf>
    <xf numFmtId="0" fontId="0" fillId="0" borderId="0" xfId="0" applyAlignment="1">
      <alignment horizontal="centerContinuous"/>
    </xf>
    <xf numFmtId="0" fontId="7" fillId="0" borderId="0" xfId="0" applyFont="1" applyAlignment="1">
      <alignment wrapText="1"/>
    </xf>
    <xf numFmtId="0" fontId="0" fillId="0" borderId="0" xfId="0" applyFont="1" applyAlignment="1">
      <alignment/>
    </xf>
    <xf numFmtId="0" fontId="37" fillId="0" borderId="0" xfId="0" applyFont="1" applyAlignment="1">
      <alignment/>
    </xf>
    <xf numFmtId="44" fontId="0" fillId="0" borderId="0" xfId="0" applyNumberFormat="1" applyFill="1" applyBorder="1" applyAlignment="1">
      <alignment/>
    </xf>
    <xf numFmtId="0" fontId="67" fillId="0" borderId="0" xfId="0" applyFont="1" applyAlignment="1">
      <alignment/>
    </xf>
    <xf numFmtId="43" fontId="0" fillId="0" borderId="0" xfId="0" applyNumberFormat="1" applyAlignment="1">
      <alignment/>
    </xf>
    <xf numFmtId="10" fontId="0" fillId="0" borderId="0" xfId="0" applyNumberFormat="1" applyAlignment="1">
      <alignment/>
    </xf>
    <xf numFmtId="0" fontId="0" fillId="0" borderId="10" xfId="0" applyBorder="1" applyAlignment="1">
      <alignment horizontal="center"/>
    </xf>
    <xf numFmtId="43" fontId="0" fillId="0" borderId="10" xfId="0" applyNumberFormat="1" applyBorder="1" applyAlignment="1">
      <alignment horizontal="center"/>
    </xf>
    <xf numFmtId="0" fontId="0" fillId="0" borderId="0" xfId="0" applyNumberFormat="1" applyAlignment="1">
      <alignment/>
    </xf>
    <xf numFmtId="43" fontId="0" fillId="0" borderId="10" xfId="0" applyNumberFormat="1" applyBorder="1" applyAlignment="1">
      <alignment/>
    </xf>
    <xf numFmtId="11" fontId="0" fillId="0" borderId="0" xfId="0" applyNumberFormat="1" applyAlignment="1">
      <alignment/>
    </xf>
    <xf numFmtId="0" fontId="9" fillId="0" borderId="0" xfId="0" applyFont="1" applyAlignment="1">
      <alignment/>
    </xf>
    <xf numFmtId="0" fontId="0" fillId="0" borderId="0" xfId="0" applyAlignment="1">
      <alignment wrapText="1"/>
    </xf>
    <xf numFmtId="0" fontId="7" fillId="0" borderId="0" xfId="0" applyFont="1" applyAlignment="1">
      <alignment/>
    </xf>
    <xf numFmtId="0" fontId="8" fillId="0" borderId="0" xfId="0" applyFont="1" applyAlignment="1">
      <alignment/>
    </xf>
    <xf numFmtId="0" fontId="7" fillId="0" borderId="0" xfId="0" applyFont="1" applyAlignment="1">
      <alignment/>
    </xf>
    <xf numFmtId="0" fontId="65" fillId="0" borderId="0" xfId="0" applyFont="1" applyAlignment="1">
      <alignment/>
    </xf>
    <xf numFmtId="0" fontId="68" fillId="0" borderId="0" xfId="0" applyFont="1" applyAlignment="1">
      <alignment wrapText="1"/>
    </xf>
    <xf numFmtId="0" fontId="69" fillId="0" borderId="0" xfId="0" applyFont="1" applyAlignment="1">
      <alignment horizontal="centerContinuous"/>
    </xf>
    <xf numFmtId="44" fontId="0" fillId="0" borderId="0" xfId="0" applyNumberFormat="1" applyAlignment="1">
      <alignment horizontal="centerContinuous"/>
    </xf>
    <xf numFmtId="0" fontId="70" fillId="0" borderId="0" xfId="0" applyFont="1" applyAlignment="1">
      <alignment horizontal="centerContinuous"/>
    </xf>
    <xf numFmtId="0" fontId="70" fillId="0" borderId="0" xfId="0" applyFont="1" applyAlignment="1">
      <alignment/>
    </xf>
    <xf numFmtId="0" fontId="10" fillId="0" borderId="0" xfId="0" applyFont="1" applyAlignment="1">
      <alignment/>
    </xf>
    <xf numFmtId="0" fontId="70" fillId="0" borderId="0" xfId="0" applyFont="1" applyAlignment="1">
      <alignment/>
    </xf>
    <xf numFmtId="0" fontId="69" fillId="0" borderId="0" xfId="0" applyFont="1" applyAlignment="1">
      <alignment horizontal="center"/>
    </xf>
    <xf numFmtId="0" fontId="10" fillId="0" borderId="0" xfId="0" applyFont="1" applyAlignment="1">
      <alignment/>
    </xf>
    <xf numFmtId="0" fontId="71" fillId="0" borderId="0" xfId="0" applyFont="1" applyAlignment="1">
      <alignment/>
    </xf>
    <xf numFmtId="0" fontId="0" fillId="0" borderId="0" xfId="0" applyAlignment="1">
      <alignment wrapText="1"/>
    </xf>
    <xf numFmtId="0" fontId="0" fillId="0" borderId="0" xfId="0" applyAlignment="1">
      <alignment wrapText="1"/>
    </xf>
    <xf numFmtId="0" fontId="3" fillId="0" borderId="0" xfId="0" applyFont="1" applyAlignment="1">
      <alignment wrapText="1"/>
    </xf>
    <xf numFmtId="0" fontId="0" fillId="0" borderId="0" xfId="0" applyAlignment="1">
      <alignment horizontal="center" wrapText="1"/>
    </xf>
    <xf numFmtId="0" fontId="0" fillId="0" borderId="0" xfId="0" applyAlignment="1">
      <alignment vertical="top"/>
    </xf>
    <xf numFmtId="43" fontId="0" fillId="0" borderId="0" xfId="0" applyNumberFormat="1" applyAlignment="1">
      <alignment vertical="top"/>
    </xf>
    <xf numFmtId="0" fontId="7" fillId="0" borderId="0" xfId="0" applyFont="1" applyAlignment="1">
      <alignment vertical="top" wrapText="1"/>
    </xf>
    <xf numFmtId="0" fontId="3" fillId="0" borderId="0" xfId="0" applyFont="1" applyAlignment="1">
      <alignment vertical="top"/>
    </xf>
    <xf numFmtId="0" fontId="0" fillId="0" borderId="0" xfId="0" applyAlignment="1">
      <alignment vertical="top" wrapText="1"/>
    </xf>
    <xf numFmtId="0" fontId="7" fillId="0" borderId="0" xfId="0" applyFont="1" applyAlignment="1">
      <alignment horizontal="left" vertical="top" wrapText="1"/>
    </xf>
    <xf numFmtId="0" fontId="7" fillId="0" borderId="0" xfId="0" applyFont="1" applyAlignment="1">
      <alignment vertical="top"/>
    </xf>
    <xf numFmtId="0" fontId="0" fillId="0" borderId="0" xfId="0" applyAlignment="1">
      <alignment horizontal="left" vertical="top"/>
    </xf>
    <xf numFmtId="0" fontId="7" fillId="0" borderId="0" xfId="0" applyFont="1" applyAlignment="1">
      <alignment horizontal="left" vertical="top"/>
    </xf>
    <xf numFmtId="44" fontId="0" fillId="33" borderId="0" xfId="0" applyNumberFormat="1" applyFill="1" applyAlignment="1">
      <alignment/>
    </xf>
    <xf numFmtId="44" fontId="0" fillId="33" borderId="0" xfId="0" applyNumberFormat="1" applyFill="1" applyBorder="1" applyAlignment="1">
      <alignment/>
    </xf>
    <xf numFmtId="44" fontId="68" fillId="33" borderId="0" xfId="0" applyNumberFormat="1" applyFont="1" applyFill="1" applyAlignment="1">
      <alignment/>
    </xf>
    <xf numFmtId="0" fontId="0" fillId="33" borderId="0" xfId="0" applyFill="1" applyAlignment="1">
      <alignment/>
    </xf>
    <xf numFmtId="0" fontId="7" fillId="33" borderId="0" xfId="0" applyFont="1" applyFill="1" applyAlignment="1">
      <alignment horizontal="left" vertical="top" wrapText="1"/>
    </xf>
    <xf numFmtId="0" fontId="0" fillId="33" borderId="0" xfId="0" applyFill="1" applyAlignment="1">
      <alignment horizontal="left" vertical="top"/>
    </xf>
    <xf numFmtId="0" fontId="0" fillId="33" borderId="0" xfId="0" applyFill="1" applyAlignment="1">
      <alignment wrapText="1"/>
    </xf>
    <xf numFmtId="0" fontId="7" fillId="33" borderId="0" xfId="0" applyFont="1" applyFill="1" applyAlignment="1">
      <alignment wrapText="1"/>
    </xf>
    <xf numFmtId="0" fontId="70" fillId="33" borderId="0" xfId="0" applyFont="1" applyFill="1" applyAlignment="1">
      <alignment horizontal="centerContinuous"/>
    </xf>
    <xf numFmtId="43" fontId="65" fillId="0" borderId="0" xfId="0" applyNumberFormat="1" applyFont="1" applyAlignment="1">
      <alignment/>
    </xf>
    <xf numFmtId="43" fontId="65" fillId="0" borderId="10" xfId="0" applyNumberFormat="1" applyFont="1" applyBorder="1" applyAlignment="1">
      <alignment/>
    </xf>
    <xf numFmtId="0" fontId="72" fillId="0" borderId="0" xfId="0" applyFont="1" applyAlignment="1">
      <alignment/>
    </xf>
    <xf numFmtId="44" fontId="0" fillId="0" borderId="11" xfId="0" applyNumberFormat="1" applyFill="1" applyBorder="1" applyAlignment="1">
      <alignment/>
    </xf>
    <xf numFmtId="44" fontId="0" fillId="0" borderId="0" xfId="0" applyNumberFormat="1" applyFill="1" applyAlignment="1">
      <alignment/>
    </xf>
    <xf numFmtId="0" fontId="70" fillId="0" borderId="0" xfId="0" applyFont="1" applyFill="1" applyAlignment="1">
      <alignment/>
    </xf>
    <xf numFmtId="0" fontId="68" fillId="0" borderId="0" xfId="0" applyFont="1" applyFill="1" applyAlignment="1">
      <alignment/>
    </xf>
    <xf numFmtId="0" fontId="0" fillId="0" borderId="0" xfId="0" applyFill="1" applyAlignment="1">
      <alignment/>
    </xf>
    <xf numFmtId="0" fontId="67" fillId="0" borderId="0" xfId="0" applyFont="1" applyFill="1" applyAlignment="1">
      <alignment/>
    </xf>
    <xf numFmtId="0" fontId="71" fillId="0" borderId="0" xfId="0" applyFont="1" applyFill="1" applyAlignment="1">
      <alignment/>
    </xf>
    <xf numFmtId="44" fontId="0" fillId="0" borderId="10" xfId="0" applyNumberFormat="1" applyFill="1" applyBorder="1" applyAlignment="1">
      <alignment/>
    </xf>
    <xf numFmtId="44" fontId="68" fillId="0" borderId="12" xfId="0" applyNumberFormat="1" applyFont="1" applyFill="1" applyBorder="1" applyAlignment="1">
      <alignment/>
    </xf>
    <xf numFmtId="44" fontId="0" fillId="0" borderId="12" xfId="0" applyNumberFormat="1" applyFill="1" applyBorder="1" applyAlignment="1">
      <alignment/>
    </xf>
    <xf numFmtId="44" fontId="0" fillId="0" borderId="13" xfId="0" applyNumberFormat="1" applyFill="1" applyBorder="1" applyAlignment="1">
      <alignment/>
    </xf>
    <xf numFmtId="44" fontId="68" fillId="0" borderId="0" xfId="0" applyNumberFormat="1" applyFont="1" applyFill="1" applyAlignment="1">
      <alignment/>
    </xf>
    <xf numFmtId="44" fontId="68" fillId="0" borderId="0" xfId="0" applyNumberFormat="1" applyFont="1" applyFill="1" applyBorder="1" applyAlignment="1">
      <alignment/>
    </xf>
    <xf numFmtId="0" fontId="8" fillId="0" borderId="0" xfId="0" applyFont="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33" borderId="0" xfId="0" applyFont="1" applyFill="1" applyAlignment="1">
      <alignment wrapText="1"/>
    </xf>
    <xf numFmtId="0" fontId="12" fillId="0" borderId="0" xfId="0" applyFont="1" applyAlignment="1">
      <alignment/>
    </xf>
    <xf numFmtId="0" fontId="12" fillId="0" borderId="0" xfId="0" applyFont="1" applyAlignment="1">
      <alignment/>
    </xf>
    <xf numFmtId="0" fontId="2" fillId="0" borderId="0" xfId="0" applyFont="1" applyAlignment="1">
      <alignment/>
    </xf>
    <xf numFmtId="0" fontId="65" fillId="0" borderId="0" xfId="0" applyFont="1" applyAlignment="1">
      <alignment wrapText="1"/>
    </xf>
    <xf numFmtId="0" fontId="0" fillId="0" borderId="0" xfId="0" applyFont="1" applyAlignment="1">
      <alignment/>
    </xf>
    <xf numFmtId="0" fontId="2" fillId="0" borderId="0" xfId="0" applyFont="1" applyAlignment="1">
      <alignment vertical="top"/>
    </xf>
    <xf numFmtId="0" fontId="0" fillId="0" borderId="0" xfId="0" applyFont="1" applyAlignment="1">
      <alignment vertical="top"/>
    </xf>
    <xf numFmtId="0" fontId="8" fillId="0" borderId="0" xfId="0" applyFont="1" applyAlignment="1">
      <alignment horizontal="left" vertical="top"/>
    </xf>
    <xf numFmtId="43" fontId="0" fillId="0" borderId="0" xfId="0" applyNumberFormat="1" applyFont="1" applyAlignment="1">
      <alignment/>
    </xf>
    <xf numFmtId="0" fontId="71" fillId="0" borderId="0" xfId="0" applyFont="1" applyAlignment="1">
      <alignment/>
    </xf>
    <xf numFmtId="0" fontId="73" fillId="0" borderId="0" xfId="0" applyFont="1" applyAlignment="1">
      <alignment/>
    </xf>
    <xf numFmtId="44" fontId="0" fillId="0" borderId="0" xfId="0" applyNumberFormat="1" applyFont="1" applyAlignment="1">
      <alignment/>
    </xf>
    <xf numFmtId="44" fontId="0" fillId="0" borderId="0" xfId="0" applyNumberFormat="1" applyFont="1" applyAlignment="1">
      <alignment/>
    </xf>
    <xf numFmtId="0" fontId="74" fillId="0" borderId="0" xfId="0" applyFont="1" applyAlignment="1">
      <alignment/>
    </xf>
    <xf numFmtId="0" fontId="75" fillId="0" borderId="0" xfId="0" applyFont="1" applyAlignment="1">
      <alignment/>
    </xf>
    <xf numFmtId="0" fontId="75" fillId="0" borderId="0" xfId="0" applyFont="1" applyAlignment="1">
      <alignment wrapText="1"/>
    </xf>
    <xf numFmtId="0" fontId="75" fillId="0" borderId="0" xfId="0" applyFont="1" applyAlignment="1">
      <alignment/>
    </xf>
    <xf numFmtId="44" fontId="75" fillId="0" borderId="0" xfId="0" applyNumberFormat="1" applyFont="1" applyAlignment="1">
      <alignment/>
    </xf>
    <xf numFmtId="44" fontId="75" fillId="0" borderId="0" xfId="0" applyNumberFormat="1" applyFont="1" applyAlignment="1">
      <alignment/>
    </xf>
    <xf numFmtId="44" fontId="75" fillId="0" borderId="0" xfId="0" applyNumberFormat="1" applyFont="1" applyBorder="1" applyAlignment="1">
      <alignment/>
    </xf>
    <xf numFmtId="44" fontId="74" fillId="0" borderId="0" xfId="0" applyNumberFormat="1" applyFont="1" applyAlignment="1">
      <alignment/>
    </xf>
    <xf numFmtId="37" fontId="8" fillId="0" borderId="0" xfId="57" applyFont="1">
      <alignment/>
      <protection/>
    </xf>
    <xf numFmtId="165" fontId="75" fillId="0" borderId="0" xfId="0" applyNumberFormat="1" applyFont="1" applyBorder="1" applyAlignment="1">
      <alignment/>
    </xf>
    <xf numFmtId="166" fontId="75" fillId="0" borderId="0" xfId="0" applyNumberFormat="1" applyFont="1" applyBorder="1" applyAlignment="1">
      <alignment/>
    </xf>
    <xf numFmtId="165" fontId="75" fillId="0" borderId="0" xfId="0" applyNumberFormat="1" applyFont="1" applyAlignment="1">
      <alignment/>
    </xf>
    <xf numFmtId="164" fontId="74" fillId="34" borderId="0" xfId="0" applyNumberFormat="1" applyFont="1" applyFill="1" applyAlignment="1">
      <alignment/>
    </xf>
    <xf numFmtId="165" fontId="75" fillId="34" borderId="0" xfId="0" applyNumberFormat="1" applyFont="1" applyFill="1" applyBorder="1" applyAlignment="1">
      <alignment/>
    </xf>
    <xf numFmtId="0" fontId="0" fillId="34" borderId="0" xfId="0" applyFill="1" applyAlignment="1">
      <alignment/>
    </xf>
    <xf numFmtId="43" fontId="0" fillId="34" borderId="0" xfId="0" applyNumberFormat="1" applyFill="1" applyAlignment="1">
      <alignment/>
    </xf>
    <xf numFmtId="0" fontId="0" fillId="34" borderId="10" xfId="0" applyFill="1" applyBorder="1" applyAlignment="1">
      <alignment/>
    </xf>
    <xf numFmtId="43" fontId="0" fillId="34" borderId="10" xfId="0" applyNumberFormat="1" applyFill="1" applyBorder="1" applyAlignment="1">
      <alignment/>
    </xf>
    <xf numFmtId="0" fontId="0" fillId="0" borderId="0" xfId="0"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Font="1" applyAlignment="1">
      <alignment wrapText="1"/>
    </xf>
    <xf numFmtId="0" fontId="8" fillId="0" borderId="0" xfId="0" applyFont="1" applyAlignment="1">
      <alignment vertical="top" wrapText="1"/>
    </xf>
    <xf numFmtId="0" fontId="71" fillId="0" borderId="0" xfId="0" applyFont="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left" wrapText="1"/>
    </xf>
    <xf numFmtId="0" fontId="12" fillId="0" borderId="0" xfId="0" applyFont="1" applyAlignment="1">
      <alignment horizontal="left" vertical="top" wrapText="1"/>
    </xf>
    <xf numFmtId="0" fontId="2" fillId="0" borderId="0" xfId="0" applyFont="1" applyAlignment="1">
      <alignment horizontal="left" wrapText="1"/>
    </xf>
    <xf numFmtId="0" fontId="45" fillId="0" borderId="0" xfId="0" applyFont="1" applyAlignment="1">
      <alignment/>
    </xf>
    <xf numFmtId="0" fontId="2" fillId="33" borderId="0" xfId="0" applyFont="1" applyFill="1" applyAlignment="1">
      <alignment horizontal="left" wrapText="1"/>
    </xf>
    <xf numFmtId="0" fontId="71" fillId="33" borderId="0" xfId="0" applyFont="1" applyFill="1" applyAlignment="1">
      <alignment horizontal="left" vertical="top" wrapText="1"/>
    </xf>
    <xf numFmtId="0" fontId="8" fillId="33" borderId="0" xfId="0" applyFont="1" applyFill="1" applyAlignment="1">
      <alignment horizontal="left" vertical="top" wrapText="1"/>
    </xf>
    <xf numFmtId="0" fontId="8" fillId="33" borderId="0" xfId="0" applyFont="1" applyFill="1" applyAlignment="1">
      <alignment horizontal="left" wrapText="1"/>
    </xf>
    <xf numFmtId="0" fontId="12" fillId="33" borderId="0" xfId="0" applyFont="1" applyFill="1" applyAlignment="1">
      <alignment horizontal="center" vertical="top" wrapText="1"/>
    </xf>
    <xf numFmtId="0" fontId="0" fillId="33" borderId="0" xfId="0" applyFill="1" applyAlignment="1">
      <alignment vertical="top" wrapText="1"/>
    </xf>
    <xf numFmtId="0" fontId="12" fillId="33" borderId="0" xfId="0" applyFont="1" applyFill="1" applyAlignment="1">
      <alignment horizontal="left" vertical="top" wrapText="1"/>
    </xf>
    <xf numFmtId="0" fontId="71" fillId="0" borderId="0" xfId="0" applyFont="1" applyAlignment="1">
      <alignment vertical="top" wrapText="1"/>
    </xf>
    <xf numFmtId="0" fontId="8" fillId="0" borderId="0" xfId="0" applyFont="1" applyAlignment="1">
      <alignment wrapText="1"/>
    </xf>
    <xf numFmtId="0" fontId="12" fillId="0" borderId="0" xfId="0" applyFont="1" applyAlignment="1">
      <alignment vertical="top" wrapText="1"/>
    </xf>
    <xf numFmtId="0" fontId="46" fillId="0" borderId="0" xfId="0" applyFont="1" applyAlignment="1">
      <alignment/>
    </xf>
    <xf numFmtId="0" fontId="46" fillId="0" borderId="0" xfId="0" applyFont="1" applyAlignment="1">
      <alignment vertical="top"/>
    </xf>
    <xf numFmtId="0" fontId="47" fillId="0" borderId="0" xfId="0" applyFont="1" applyAlignment="1">
      <alignment horizontal="center" vertical="top" wrapText="1"/>
    </xf>
    <xf numFmtId="43" fontId="45" fillId="0" borderId="0" xfId="42" applyFont="1" applyAlignment="1">
      <alignment/>
    </xf>
    <xf numFmtId="169" fontId="0" fillId="0" borderId="0" xfId="0" applyNumberFormat="1" applyFont="1" applyAlignment="1">
      <alignment/>
    </xf>
    <xf numFmtId="169" fontId="45" fillId="0" borderId="0" xfId="42" applyNumberFormat="1" applyFont="1" applyAlignment="1">
      <alignment/>
    </xf>
    <xf numFmtId="0" fontId="8" fillId="0" borderId="0" xfId="0" applyFont="1" applyAlignment="1">
      <alignment/>
    </xf>
    <xf numFmtId="44" fontId="75" fillId="34" borderId="14" xfId="0" applyNumberFormat="1" applyFont="1" applyFill="1" applyBorder="1" applyAlignment="1">
      <alignment/>
    </xf>
    <xf numFmtId="44" fontId="75" fillId="34" borderId="14" xfId="0" applyNumberFormat="1" applyFont="1" applyFill="1" applyBorder="1" applyAlignment="1">
      <alignment horizontal="center" vertical="center"/>
    </xf>
    <xf numFmtId="44" fontId="75" fillId="34" borderId="14" xfId="0" applyNumberFormat="1" applyFont="1" applyFill="1" applyBorder="1" applyAlignment="1">
      <alignment/>
    </xf>
    <xf numFmtId="44" fontId="75" fillId="34" borderId="14" xfId="0" applyNumberFormat="1" applyFont="1" applyFill="1" applyBorder="1" applyAlignment="1">
      <alignment horizontal="right" vertical="center"/>
    </xf>
    <xf numFmtId="44" fontId="0" fillId="0" borderId="0" xfId="0" applyNumberFormat="1" applyAlignment="1">
      <alignment horizontal="right"/>
    </xf>
    <xf numFmtId="14" fontId="70" fillId="0" borderId="0" xfId="0" applyNumberFormat="1" applyFont="1" applyAlignment="1">
      <alignment horizontal="center"/>
    </xf>
    <xf numFmtId="0" fontId="10" fillId="0" borderId="0" xfId="0" applyFont="1" applyAlignment="1">
      <alignment horizontal="right"/>
    </xf>
    <xf numFmtId="14" fontId="0" fillId="0" borderId="0" xfId="0" applyNumberFormat="1" applyAlignment="1">
      <alignment horizontal="left"/>
    </xf>
    <xf numFmtId="0" fontId="75" fillId="0" borderId="0" xfId="0" applyFont="1" applyAlignment="1">
      <alignment wrapText="1"/>
    </xf>
    <xf numFmtId="0" fontId="16" fillId="0" borderId="0" xfId="0" applyFont="1" applyAlignment="1">
      <alignment wrapText="1"/>
    </xf>
    <xf numFmtId="44" fontId="75" fillId="0" borderId="0" xfId="0" applyNumberFormat="1" applyFont="1" applyFill="1" applyBorder="1" applyAlignment="1">
      <alignment/>
    </xf>
    <xf numFmtId="166" fontId="75" fillId="0" borderId="0" xfId="0" applyNumberFormat="1" applyFont="1" applyBorder="1" applyAlignment="1">
      <alignment/>
    </xf>
    <xf numFmtId="44" fontId="76" fillId="0" borderId="15" xfId="0" applyNumberFormat="1" applyFont="1" applyBorder="1" applyAlignment="1">
      <alignment/>
    </xf>
    <xf numFmtId="44" fontId="76" fillId="0" borderId="15" xfId="0" applyNumberFormat="1" applyFont="1" applyBorder="1" applyAlignment="1">
      <alignment/>
    </xf>
    <xf numFmtId="44" fontId="75" fillId="0" borderId="0" xfId="0" applyNumberFormat="1" applyFont="1" applyBorder="1" applyAlignment="1">
      <alignment/>
    </xf>
    <xf numFmtId="0" fontId="75" fillId="0" borderId="0" xfId="0" applyFont="1" applyAlignment="1">
      <alignment wrapText="1"/>
    </xf>
    <xf numFmtId="0" fontId="75" fillId="0" borderId="0" xfId="0" applyFont="1" applyAlignment="1">
      <alignment horizontal="left" wrapText="1"/>
    </xf>
    <xf numFmtId="0" fontId="75" fillId="0" borderId="0" xfId="0" applyFont="1" applyBorder="1" applyAlignment="1">
      <alignment horizontal="left" wrapText="1"/>
    </xf>
    <xf numFmtId="44" fontId="75" fillId="34" borderId="16" xfId="0" applyNumberFormat="1" applyFont="1" applyFill="1" applyBorder="1" applyAlignment="1">
      <alignment/>
    </xf>
    <xf numFmtId="44" fontId="75" fillId="0" borderId="17" xfId="0" applyNumberFormat="1" applyFont="1" applyFill="1" applyBorder="1" applyAlignment="1">
      <alignment/>
    </xf>
    <xf numFmtId="0" fontId="77" fillId="0" borderId="0" xfId="0" applyFont="1" applyAlignment="1">
      <alignment/>
    </xf>
    <xf numFmtId="0" fontId="59" fillId="0" borderId="0" xfId="53" applyAlignment="1" applyProtection="1">
      <alignment/>
      <protection/>
    </xf>
    <xf numFmtId="0" fontId="75" fillId="0" borderId="0" xfId="0" applyFont="1" applyAlignment="1">
      <alignment wrapText="1"/>
    </xf>
    <xf numFmtId="44" fontId="75" fillId="34" borderId="0" xfId="0" applyNumberFormat="1" applyFont="1" applyFill="1" applyBorder="1" applyAlignment="1">
      <alignment/>
    </xf>
    <xf numFmtId="0" fontId="75" fillId="0" borderId="0" xfId="0" applyFont="1" applyAlignment="1">
      <alignment wrapText="1"/>
    </xf>
    <xf numFmtId="0" fontId="8" fillId="0" borderId="0" xfId="0" applyFont="1" applyAlignment="1">
      <alignment wrapText="1"/>
    </xf>
    <xf numFmtId="0" fontId="8" fillId="0" borderId="0" xfId="0" applyFont="1" applyAlignment="1">
      <alignment horizontal="left" vertical="top" wrapText="1"/>
    </xf>
    <xf numFmtId="0" fontId="2" fillId="34" borderId="0" xfId="0" applyFont="1" applyFill="1" applyAlignment="1">
      <alignment horizontal="left" vertical="top" wrapText="1"/>
    </xf>
    <xf numFmtId="0" fontId="59" fillId="0" borderId="0" xfId="53" applyAlignment="1" applyProtection="1">
      <alignment horizontal="left" wrapText="1"/>
      <protection/>
    </xf>
    <xf numFmtId="0" fontId="10" fillId="0" borderId="0" xfId="0" applyFont="1" applyAlignment="1">
      <alignment horizontal="center"/>
    </xf>
    <xf numFmtId="0" fontId="2" fillId="0" borderId="0" xfId="0" applyFont="1" applyAlignment="1">
      <alignment horizontal="left" wrapText="1"/>
    </xf>
    <xf numFmtId="0" fontId="17" fillId="0" borderId="0" xfId="0" applyFont="1" applyAlignment="1">
      <alignment horizontal="left" wrapText="1"/>
    </xf>
    <xf numFmtId="0" fontId="75" fillId="0" borderId="0" xfId="0" applyFont="1" applyAlignment="1">
      <alignment horizontal="left" wrapText="1"/>
    </xf>
    <xf numFmtId="0" fontId="75" fillId="0" borderId="0" xfId="0" applyFont="1" applyAlignment="1">
      <alignment horizontal="left" vertical="top" wrapText="1"/>
    </xf>
    <xf numFmtId="0" fontId="75" fillId="0" borderId="11" xfId="0" applyFont="1" applyBorder="1" applyAlignment="1">
      <alignment horizontal="left" vertical="top" wrapText="1"/>
    </xf>
    <xf numFmtId="0" fontId="75" fillId="0" borderId="11" xfId="0" applyFont="1" applyBorder="1" applyAlignment="1">
      <alignment wrapText="1"/>
    </xf>
    <xf numFmtId="0" fontId="3" fillId="34" borderId="0" xfId="0" applyFont="1" applyFill="1" applyAlignment="1">
      <alignment horizontal="center" wrapText="1"/>
    </xf>
    <xf numFmtId="0" fontId="75" fillId="0" borderId="11" xfId="0" applyFont="1" applyBorder="1" applyAlignment="1">
      <alignment horizontal="left" wrapText="1"/>
    </xf>
    <xf numFmtId="37" fontId="8" fillId="0" borderId="0" xfId="57" applyFont="1" applyAlignment="1">
      <alignment horizontal="left" wrapText="1"/>
      <protection/>
    </xf>
    <xf numFmtId="44" fontId="74" fillId="0" borderId="0" xfId="0" applyNumberFormat="1" applyFont="1" applyAlignment="1">
      <alignment horizontal="center"/>
    </xf>
    <xf numFmtId="0" fontId="0" fillId="0" borderId="0" xfId="0" applyAlignment="1">
      <alignment vertical="top"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wrapText="1"/>
    </xf>
    <xf numFmtId="0" fontId="0" fillId="0" borderId="0" xfId="0" applyFont="1" applyAlignment="1">
      <alignment wrapText="1"/>
    </xf>
    <xf numFmtId="0" fontId="2" fillId="16" borderId="0" xfId="0" applyFont="1" applyFill="1" applyAlignment="1">
      <alignment horizontal="left" wrapText="1"/>
    </xf>
    <xf numFmtId="0" fontId="71" fillId="0" borderId="0" xfId="0" applyFont="1" applyAlignment="1">
      <alignment horizontal="left" vertical="top" wrapText="1"/>
    </xf>
    <xf numFmtId="0" fontId="12" fillId="0" borderId="0" xfId="0" applyFont="1" applyAlignment="1">
      <alignment horizontal="center" vertical="top" wrapText="1"/>
    </xf>
    <xf numFmtId="0" fontId="65" fillId="0" borderId="0" xfId="0" applyFont="1" applyAlignment="1">
      <alignment vertical="top" wrapText="1"/>
    </xf>
    <xf numFmtId="0" fontId="0" fillId="0" borderId="0" xfId="0" applyFont="1" applyAlignment="1">
      <alignment vertical="top" wrapText="1"/>
    </xf>
    <xf numFmtId="0" fontId="7" fillId="0" borderId="0" xfId="0" applyFont="1" applyAlignment="1">
      <alignment wrapText="1"/>
    </xf>
    <xf numFmtId="0" fontId="0" fillId="0" borderId="0" xfId="0" applyAlignment="1">
      <alignment wrapText="1"/>
    </xf>
    <xf numFmtId="0" fontId="8" fillId="0" borderId="0" xfId="0" applyFont="1" applyAlignment="1">
      <alignment vertical="top" wrapText="1"/>
    </xf>
    <xf numFmtId="0" fontId="7" fillId="0" borderId="0" xfId="0" applyFont="1" applyAlignment="1">
      <alignment horizontal="center" wrapText="1"/>
    </xf>
    <xf numFmtId="0" fontId="7" fillId="10" borderId="0" xfId="0" applyFont="1" applyFill="1" applyAlignment="1">
      <alignment horizontal="left" vertical="top" wrapText="1"/>
    </xf>
    <xf numFmtId="0" fontId="12" fillId="0" borderId="0" xfId="0" applyFont="1" applyAlignment="1">
      <alignment horizontal="left" vertical="top" wrapText="1"/>
    </xf>
    <xf numFmtId="0" fontId="8"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8</xdr:row>
      <xdr:rowOff>0</xdr:rowOff>
    </xdr:from>
    <xdr:to>
      <xdr:col>14</xdr:col>
      <xdr:colOff>314325</xdr:colOff>
      <xdr:row>15</xdr:row>
      <xdr:rowOff>314325</xdr:rowOff>
    </xdr:to>
    <xdr:pic>
      <xdr:nvPicPr>
        <xdr:cNvPr id="1" name="Picture 2"/>
        <xdr:cNvPicPr preferRelativeResize="1">
          <a:picLocks noChangeAspect="1"/>
        </xdr:cNvPicPr>
      </xdr:nvPicPr>
      <xdr:blipFill>
        <a:blip r:embed="rId1"/>
        <a:stretch>
          <a:fillRect/>
        </a:stretch>
      </xdr:blipFill>
      <xdr:spPr>
        <a:xfrm>
          <a:off x="6096000" y="1628775"/>
          <a:ext cx="3771900" cy="1762125"/>
        </a:xfrm>
        <a:prstGeom prst="rect">
          <a:avLst/>
        </a:prstGeom>
        <a:noFill/>
        <a:ln w="9525" cmpd="sng">
          <a:noFill/>
        </a:ln>
      </xdr:spPr>
    </xdr:pic>
    <xdr:clientData/>
  </xdr:twoCellAnchor>
  <xdr:twoCellAnchor>
    <xdr:from>
      <xdr:col>8</xdr:col>
      <xdr:colOff>1009650</xdr:colOff>
      <xdr:row>11</xdr:row>
      <xdr:rowOff>114300</xdr:rowOff>
    </xdr:from>
    <xdr:to>
      <xdr:col>13</xdr:col>
      <xdr:colOff>57150</xdr:colOff>
      <xdr:row>11</xdr:row>
      <xdr:rowOff>114300</xdr:rowOff>
    </xdr:to>
    <xdr:sp>
      <xdr:nvSpPr>
        <xdr:cNvPr id="2" name="Straight Arrow Connector 4"/>
        <xdr:cNvSpPr>
          <a:spLocks/>
        </xdr:cNvSpPr>
      </xdr:nvSpPr>
      <xdr:spPr>
        <a:xfrm flipH="1">
          <a:off x="6086475" y="2305050"/>
          <a:ext cx="2914650" cy="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9</xdr:col>
      <xdr:colOff>161925</xdr:colOff>
      <xdr:row>47</xdr:row>
      <xdr:rowOff>95250</xdr:rowOff>
    </xdr:from>
    <xdr:to>
      <xdr:col>14</xdr:col>
      <xdr:colOff>295275</xdr:colOff>
      <xdr:row>56</xdr:row>
      <xdr:rowOff>0</xdr:rowOff>
    </xdr:to>
    <xdr:pic>
      <xdr:nvPicPr>
        <xdr:cNvPr id="3" name="Picture 12"/>
        <xdr:cNvPicPr preferRelativeResize="1">
          <a:picLocks noChangeAspect="1"/>
        </xdr:cNvPicPr>
      </xdr:nvPicPr>
      <xdr:blipFill>
        <a:blip r:embed="rId2"/>
        <a:stretch>
          <a:fillRect/>
        </a:stretch>
      </xdr:blipFill>
      <xdr:spPr>
        <a:xfrm>
          <a:off x="6257925" y="10544175"/>
          <a:ext cx="3590925" cy="1857375"/>
        </a:xfrm>
        <a:prstGeom prst="rect">
          <a:avLst/>
        </a:prstGeom>
        <a:noFill/>
        <a:ln w="9525" cmpd="sng">
          <a:noFill/>
        </a:ln>
      </xdr:spPr>
    </xdr:pic>
    <xdr:clientData/>
  </xdr:twoCellAnchor>
  <xdr:twoCellAnchor>
    <xdr:from>
      <xdr:col>9</xdr:col>
      <xdr:colOff>28575</xdr:colOff>
      <xdr:row>51</xdr:row>
      <xdr:rowOff>123825</xdr:rowOff>
    </xdr:from>
    <xdr:to>
      <xdr:col>13</xdr:col>
      <xdr:colOff>95250</xdr:colOff>
      <xdr:row>51</xdr:row>
      <xdr:rowOff>123825</xdr:rowOff>
    </xdr:to>
    <xdr:sp>
      <xdr:nvSpPr>
        <xdr:cNvPr id="4" name="Straight Arrow Connector 15"/>
        <xdr:cNvSpPr>
          <a:spLocks/>
        </xdr:cNvSpPr>
      </xdr:nvSpPr>
      <xdr:spPr>
        <a:xfrm flipH="1">
          <a:off x="6124575" y="11582400"/>
          <a:ext cx="2914650" cy="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3</xdr:row>
      <xdr:rowOff>0</xdr:rowOff>
    </xdr:from>
    <xdr:to>
      <xdr:col>8</xdr:col>
      <xdr:colOff>19050</xdr:colOff>
      <xdr:row>22</xdr:row>
      <xdr:rowOff>47625</xdr:rowOff>
    </xdr:to>
    <xdr:pic>
      <xdr:nvPicPr>
        <xdr:cNvPr id="1" name="Picture 2"/>
        <xdr:cNvPicPr preferRelativeResize="1">
          <a:picLocks noChangeAspect="1"/>
        </xdr:cNvPicPr>
      </xdr:nvPicPr>
      <xdr:blipFill>
        <a:blip r:embed="rId1"/>
        <a:stretch>
          <a:fillRect/>
        </a:stretch>
      </xdr:blipFill>
      <xdr:spPr>
        <a:xfrm>
          <a:off x="190500" y="571500"/>
          <a:ext cx="5791200" cy="3667125"/>
        </a:xfrm>
        <a:prstGeom prst="rect">
          <a:avLst/>
        </a:prstGeom>
        <a:noFill/>
        <a:ln w="9525" cmpd="sng">
          <a:noFill/>
        </a:ln>
      </xdr:spPr>
    </xdr:pic>
    <xdr:clientData/>
  </xdr:twoCellAnchor>
  <xdr:twoCellAnchor>
    <xdr:from>
      <xdr:col>6</xdr:col>
      <xdr:colOff>57150</xdr:colOff>
      <xdr:row>12</xdr:row>
      <xdr:rowOff>38100</xdr:rowOff>
    </xdr:from>
    <xdr:to>
      <xdr:col>6</xdr:col>
      <xdr:colOff>447675</xdr:colOff>
      <xdr:row>26</xdr:row>
      <xdr:rowOff>142875</xdr:rowOff>
    </xdr:to>
    <xdr:sp>
      <xdr:nvSpPr>
        <xdr:cNvPr id="2" name="Elbow Connector 9"/>
        <xdr:cNvSpPr>
          <a:spLocks/>
        </xdr:cNvSpPr>
      </xdr:nvSpPr>
      <xdr:spPr>
        <a:xfrm rot="5400000">
          <a:off x="4905375" y="2324100"/>
          <a:ext cx="381000" cy="2752725"/>
        </a:xfrm>
        <a:prstGeom prst="bentConnector3">
          <a:avLst/>
        </a:prstGeom>
        <a:noFill/>
        <a:ln w="19050" cmpd="sng">
          <a:solidFill>
            <a:srgbClr val="FF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12</xdr:col>
      <xdr:colOff>47625</xdr:colOff>
      <xdr:row>3</xdr:row>
      <xdr:rowOff>180975</xdr:rowOff>
    </xdr:from>
    <xdr:to>
      <xdr:col>18</xdr:col>
      <xdr:colOff>28575</xdr:colOff>
      <xdr:row>19</xdr:row>
      <xdr:rowOff>152400</xdr:rowOff>
    </xdr:to>
    <xdr:pic>
      <xdr:nvPicPr>
        <xdr:cNvPr id="3" name="Picture 17990"/>
        <xdr:cNvPicPr preferRelativeResize="1">
          <a:picLocks noChangeAspect="1"/>
        </xdr:cNvPicPr>
      </xdr:nvPicPr>
      <xdr:blipFill>
        <a:blip r:embed="rId2"/>
        <a:stretch>
          <a:fillRect/>
        </a:stretch>
      </xdr:blipFill>
      <xdr:spPr>
        <a:xfrm>
          <a:off x="7305675" y="752475"/>
          <a:ext cx="4391025" cy="3019425"/>
        </a:xfrm>
        <a:prstGeom prst="rect">
          <a:avLst/>
        </a:prstGeom>
        <a:noFill/>
        <a:ln w="9525" cmpd="sng">
          <a:noFill/>
        </a:ln>
      </xdr:spPr>
    </xdr:pic>
    <xdr:clientData/>
  </xdr:twoCellAnchor>
  <xdr:twoCellAnchor>
    <xdr:from>
      <xdr:col>16</xdr:col>
      <xdr:colOff>390525</xdr:colOff>
      <xdr:row>10</xdr:row>
      <xdr:rowOff>9525</xdr:rowOff>
    </xdr:from>
    <xdr:to>
      <xdr:col>17</xdr:col>
      <xdr:colOff>76200</xdr:colOff>
      <xdr:row>24</xdr:row>
      <xdr:rowOff>114300</xdr:rowOff>
    </xdr:to>
    <xdr:sp>
      <xdr:nvSpPr>
        <xdr:cNvPr id="4" name="Elbow Connector 10"/>
        <xdr:cNvSpPr>
          <a:spLocks/>
        </xdr:cNvSpPr>
      </xdr:nvSpPr>
      <xdr:spPr>
        <a:xfrm rot="16200000" flipH="1">
          <a:off x="10810875" y="1914525"/>
          <a:ext cx="400050" cy="2771775"/>
        </a:xfrm>
        <a:prstGeom prst="bentConnector3">
          <a:avLst>
            <a:gd name="adj" fmla="val 65041"/>
          </a:avLst>
        </a:prstGeom>
        <a:noFill/>
        <a:ln w="19050" cmpd="sng">
          <a:solidFill>
            <a:srgbClr val="FF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9</xdr:row>
      <xdr:rowOff>133350</xdr:rowOff>
    </xdr:from>
    <xdr:to>
      <xdr:col>16</xdr:col>
      <xdr:colOff>28575</xdr:colOff>
      <xdr:row>25</xdr:row>
      <xdr:rowOff>133350</xdr:rowOff>
    </xdr:to>
    <xdr:sp>
      <xdr:nvSpPr>
        <xdr:cNvPr id="5" name="Elbow Connector 11"/>
        <xdr:cNvSpPr>
          <a:spLocks/>
        </xdr:cNvSpPr>
      </xdr:nvSpPr>
      <xdr:spPr>
        <a:xfrm rot="16200000" flipH="1">
          <a:off x="8524875" y="1847850"/>
          <a:ext cx="1924050" cy="3038475"/>
        </a:xfrm>
        <a:prstGeom prst="bentConnector3">
          <a:avLst>
            <a:gd name="adj" fmla="val 66347"/>
          </a:avLst>
        </a:prstGeom>
        <a:noFill/>
        <a:ln w="19050" cmpd="sng">
          <a:solidFill>
            <a:srgbClr val="FF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pi.wi.gov/sfs/finances/wufar/accounting-issues-examples" TargetMode="External" /><Relationship Id="rId2" Type="http://schemas.openxmlformats.org/officeDocument/2006/relationships/hyperlink" Target="https://dpi.wi.gov/sfs/finances/fund-info/employee-benefit-trust-fun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28"/>
  <sheetViews>
    <sheetView zoomScalePageLayoutView="0" workbookViewId="0" topLeftCell="A1">
      <selection activeCell="D4" sqref="D4"/>
    </sheetView>
  </sheetViews>
  <sheetFormatPr defaultColWidth="9.140625" defaultRowHeight="15"/>
  <cols>
    <col min="2" max="2" width="2.8515625" style="0" customWidth="1"/>
    <col min="3" max="3" width="22.421875" style="0" customWidth="1"/>
    <col min="4" max="4" width="12.7109375" style="0" customWidth="1"/>
    <col min="5" max="5" width="14.7109375" style="0" customWidth="1"/>
  </cols>
  <sheetData>
    <row r="1" spans="1:8" ht="15">
      <c r="A1" s="167" t="s">
        <v>181</v>
      </c>
      <c r="B1" s="167"/>
      <c r="C1" s="167"/>
      <c r="D1" s="167"/>
      <c r="E1" s="167"/>
      <c r="F1" s="167"/>
      <c r="G1" s="167"/>
      <c r="H1" s="167"/>
    </row>
    <row r="2" spans="1:8" ht="15">
      <c r="A2" s="34"/>
      <c r="B2" s="27"/>
      <c r="C2" s="33"/>
      <c r="D2" s="27"/>
      <c r="E2" s="27"/>
      <c r="F2" s="27"/>
      <c r="G2" s="27"/>
      <c r="H2" s="27"/>
    </row>
    <row r="3" spans="2:8" ht="15">
      <c r="B3" s="27"/>
      <c r="C3" s="144" t="s">
        <v>172</v>
      </c>
      <c r="D3" s="143">
        <v>44307</v>
      </c>
      <c r="E3" s="27"/>
      <c r="F3" s="27"/>
      <c r="G3" s="27"/>
      <c r="H3" s="27"/>
    </row>
    <row r="4" ht="12" customHeight="1"/>
    <row r="5" spans="1:9" s="9" customFormat="1" ht="14.25">
      <c r="A5" s="163" t="s">
        <v>227</v>
      </c>
      <c r="B5" s="163"/>
      <c r="C5" s="163"/>
      <c r="D5" s="163"/>
      <c r="E5" s="163"/>
      <c r="F5" s="163"/>
      <c r="G5" s="163"/>
      <c r="H5" s="163"/>
      <c r="I5" s="137"/>
    </row>
    <row r="6" spans="1:9" s="9" customFormat="1" ht="55.5" customHeight="1">
      <c r="A6" s="163"/>
      <c r="B6" s="163"/>
      <c r="C6" s="163"/>
      <c r="D6" s="163"/>
      <c r="E6" s="163"/>
      <c r="F6" s="163"/>
      <c r="G6" s="163"/>
      <c r="H6" s="163"/>
      <c r="I6" s="137"/>
    </row>
    <row r="7" spans="1:9" s="9" customFormat="1" ht="15" customHeight="1">
      <c r="A7" s="166" t="s">
        <v>225</v>
      </c>
      <c r="B7" s="166"/>
      <c r="C7" s="166"/>
      <c r="D7" s="166"/>
      <c r="E7" s="166"/>
      <c r="F7" s="166"/>
      <c r="G7" s="166"/>
      <c r="H7" s="166"/>
      <c r="I7" s="137"/>
    </row>
    <row r="8" spans="1:9" s="9" customFormat="1" ht="14.25">
      <c r="A8" s="129"/>
      <c r="B8" s="129"/>
      <c r="C8" s="129"/>
      <c r="D8" s="129"/>
      <c r="E8" s="129"/>
      <c r="F8" s="129"/>
      <c r="G8" s="129"/>
      <c r="H8" s="129"/>
      <c r="I8" s="137"/>
    </row>
    <row r="9" spans="1:9" s="9" customFormat="1" ht="30.75" customHeight="1">
      <c r="A9" s="164" t="s">
        <v>180</v>
      </c>
      <c r="B9" s="164"/>
      <c r="C9" s="164"/>
      <c r="D9" s="164"/>
      <c r="E9" s="164"/>
      <c r="F9" s="164"/>
      <c r="G9" s="164"/>
      <c r="H9" s="164"/>
      <c r="I9" s="137"/>
    </row>
    <row r="10" spans="1:9" s="9" customFormat="1" ht="12.75" customHeight="1">
      <c r="A10" s="74"/>
      <c r="B10" s="74"/>
      <c r="C10" s="74"/>
      <c r="D10" s="74"/>
      <c r="E10" s="74"/>
      <c r="F10" s="74"/>
      <c r="G10" s="74"/>
      <c r="H10" s="74"/>
      <c r="I10" s="137"/>
    </row>
    <row r="11" spans="1:9" s="9" customFormat="1" ht="29.25" customHeight="1">
      <c r="A11" s="165" t="s">
        <v>139</v>
      </c>
      <c r="B11" s="165"/>
      <c r="C11" s="165"/>
      <c r="D11" s="165"/>
      <c r="E11" s="165"/>
      <c r="F11" s="165"/>
      <c r="G11" s="165"/>
      <c r="H11" s="165"/>
      <c r="I11" s="137"/>
    </row>
    <row r="12" spans="1:9" s="9" customFormat="1" ht="14.25">
      <c r="A12" s="76"/>
      <c r="B12" s="76"/>
      <c r="C12" s="76"/>
      <c r="D12" s="76"/>
      <c r="E12" s="76"/>
      <c r="F12" s="76"/>
      <c r="G12" s="76"/>
      <c r="H12" s="76"/>
      <c r="I12" s="80"/>
    </row>
    <row r="13" spans="1:7" ht="14.25">
      <c r="A13" s="92"/>
      <c r="B13" s="92" t="s">
        <v>6</v>
      </c>
      <c r="C13" s="92"/>
      <c r="D13" s="92"/>
      <c r="E13" s="92"/>
      <c r="F13" s="92"/>
      <c r="G13" s="92"/>
    </row>
    <row r="14" spans="1:7" ht="14.25">
      <c r="A14" s="92"/>
      <c r="B14" s="92"/>
      <c r="C14" s="92" t="s">
        <v>7</v>
      </c>
      <c r="D14" s="92"/>
      <c r="E14" s="92"/>
      <c r="F14" s="92" t="s">
        <v>0</v>
      </c>
      <c r="G14" s="92"/>
    </row>
    <row r="15" spans="1:7" ht="14.25">
      <c r="A15" s="92"/>
      <c r="B15" s="92"/>
      <c r="C15" s="92"/>
      <c r="D15" s="92"/>
      <c r="E15" s="92"/>
      <c r="F15" s="92"/>
      <c r="G15" s="92"/>
    </row>
    <row r="16" spans="1:7" ht="14.25">
      <c r="A16" s="92"/>
      <c r="B16" s="92" t="s">
        <v>8</v>
      </c>
      <c r="C16" s="92"/>
      <c r="D16" s="92"/>
      <c r="E16" s="92"/>
      <c r="F16" s="92"/>
      <c r="G16" s="92"/>
    </row>
    <row r="17" spans="1:7" ht="14.25">
      <c r="A17" s="92"/>
      <c r="B17" s="92"/>
      <c r="C17" s="92" t="s">
        <v>45</v>
      </c>
      <c r="D17" s="92"/>
      <c r="E17" s="92"/>
      <c r="F17" s="92" t="s">
        <v>46</v>
      </c>
      <c r="G17" s="92"/>
    </row>
    <row r="18" spans="1:7" ht="14.25">
      <c r="A18" s="92"/>
      <c r="B18" s="92"/>
      <c r="C18" s="92"/>
      <c r="D18" s="92"/>
      <c r="E18" s="92"/>
      <c r="F18" s="92"/>
      <c r="G18" s="92"/>
    </row>
    <row r="19" spans="1:7" ht="14.25">
      <c r="A19" s="92"/>
      <c r="B19" s="92" t="s">
        <v>18</v>
      </c>
      <c r="C19" s="92"/>
      <c r="D19" s="92"/>
      <c r="E19" s="92"/>
      <c r="F19" s="92"/>
      <c r="G19" s="92"/>
    </row>
    <row r="20" spans="1:7" ht="14.25">
      <c r="A20" s="92"/>
      <c r="B20" s="92"/>
      <c r="C20" s="162" t="s">
        <v>242</v>
      </c>
      <c r="D20" s="162"/>
      <c r="E20" s="92"/>
      <c r="F20" s="92" t="s">
        <v>229</v>
      </c>
      <c r="G20" s="158"/>
    </row>
    <row r="21" spans="1:7" ht="14.25">
      <c r="A21" s="92"/>
      <c r="B21" s="92"/>
      <c r="C21" s="162"/>
      <c r="D21" s="162"/>
      <c r="E21" s="92"/>
      <c r="F21" s="159" t="s">
        <v>228</v>
      </c>
      <c r="G21" s="92"/>
    </row>
    <row r="22" spans="1:7" ht="14.25">
      <c r="A22" s="92"/>
      <c r="B22" s="92"/>
      <c r="C22" s="93"/>
      <c r="D22" s="93"/>
      <c r="E22" s="92"/>
      <c r="F22" s="92"/>
      <c r="G22" s="92"/>
    </row>
    <row r="23" spans="1:7" ht="14.25">
      <c r="A23" s="92"/>
      <c r="B23" s="92" t="s">
        <v>19</v>
      </c>
      <c r="C23" s="93"/>
      <c r="D23" s="93"/>
      <c r="E23" s="92"/>
      <c r="F23" s="92"/>
      <c r="G23" s="92"/>
    </row>
    <row r="24" spans="1:7" ht="14.25">
      <c r="A24" s="92"/>
      <c r="B24" s="92"/>
      <c r="C24" s="92" t="s">
        <v>1</v>
      </c>
      <c r="D24" s="93"/>
      <c r="E24" s="92"/>
      <c r="F24" s="92" t="s">
        <v>2</v>
      </c>
      <c r="G24" s="92"/>
    </row>
    <row r="25" spans="1:7" ht="14.25">
      <c r="A25" s="92"/>
      <c r="B25" s="92"/>
      <c r="C25" s="92"/>
      <c r="D25" s="93"/>
      <c r="E25" s="92"/>
      <c r="F25" s="92"/>
      <c r="G25" s="92"/>
    </row>
    <row r="26" spans="1:7" ht="14.25">
      <c r="A26" s="92"/>
      <c r="B26" s="92" t="s">
        <v>65</v>
      </c>
      <c r="C26" s="92"/>
      <c r="D26" s="93"/>
      <c r="E26" s="92"/>
      <c r="F26" s="92"/>
      <c r="G26" s="92"/>
    </row>
    <row r="27" spans="1:7" ht="14.25">
      <c r="A27" s="92"/>
      <c r="B27" s="92"/>
      <c r="C27" s="92" t="s">
        <v>47</v>
      </c>
      <c r="D27" s="92"/>
      <c r="E27" s="92"/>
      <c r="F27" s="92" t="s">
        <v>3</v>
      </c>
      <c r="G27" s="92"/>
    </row>
    <row r="28" spans="1:7" ht="14.25">
      <c r="A28" s="92"/>
      <c r="B28" s="92"/>
      <c r="C28" s="92"/>
      <c r="D28" s="92"/>
      <c r="E28" s="92"/>
      <c r="F28" s="92"/>
      <c r="G28" s="92"/>
    </row>
    <row r="29" spans="1:7" ht="14.25">
      <c r="A29" s="92"/>
      <c r="B29" s="92" t="s">
        <v>69</v>
      </c>
      <c r="C29" s="92"/>
      <c r="D29" s="92"/>
      <c r="E29" s="92"/>
      <c r="F29" s="92"/>
      <c r="G29" s="92"/>
    </row>
    <row r="30" spans="1:7" ht="14.25">
      <c r="A30" s="92"/>
      <c r="B30" s="92"/>
      <c r="C30" s="92" t="s">
        <v>66</v>
      </c>
      <c r="D30" s="92"/>
      <c r="E30" s="92"/>
      <c r="F30" s="92" t="s">
        <v>4</v>
      </c>
      <c r="G30" s="92"/>
    </row>
    <row r="31" spans="1:7" ht="14.25">
      <c r="A31" s="92"/>
      <c r="B31" s="92"/>
      <c r="C31" s="92"/>
      <c r="D31" s="92"/>
      <c r="E31" s="92"/>
      <c r="F31" s="92"/>
      <c r="G31" s="92"/>
    </row>
    <row r="32" spans="1:7" ht="14.25">
      <c r="A32" s="92"/>
      <c r="B32" s="92" t="s">
        <v>70</v>
      </c>
      <c r="C32" s="92"/>
      <c r="D32" s="92"/>
      <c r="E32" s="92"/>
      <c r="F32" s="92"/>
      <c r="G32" s="92"/>
    </row>
    <row r="33" spans="1:7" ht="14.25">
      <c r="A33" s="92"/>
      <c r="B33" s="92"/>
      <c r="C33" s="92" t="s">
        <v>104</v>
      </c>
      <c r="D33" s="92"/>
      <c r="E33" s="92"/>
      <c r="F33" s="92" t="s">
        <v>5</v>
      </c>
      <c r="G33" s="92"/>
    </row>
    <row r="34" spans="1:7" ht="14.25">
      <c r="A34" s="92"/>
      <c r="B34" s="92"/>
      <c r="C34" s="92"/>
      <c r="D34" s="92"/>
      <c r="E34" s="92"/>
      <c r="F34" s="92"/>
      <c r="G34" s="92"/>
    </row>
    <row r="35" spans="1:7" ht="14.25">
      <c r="A35" s="92"/>
      <c r="B35" s="92" t="s">
        <v>230</v>
      </c>
      <c r="C35" s="92"/>
      <c r="D35" s="92"/>
      <c r="E35" s="92"/>
      <c r="F35" s="92"/>
      <c r="G35" s="92"/>
    </row>
    <row r="36" spans="1:7" ht="14.25">
      <c r="A36" s="92"/>
      <c r="B36" s="92"/>
      <c r="C36" s="92" t="s">
        <v>92</v>
      </c>
      <c r="D36" s="92"/>
      <c r="E36" s="92"/>
      <c r="F36" s="92" t="s">
        <v>71</v>
      </c>
      <c r="G36" s="92"/>
    </row>
    <row r="37" spans="1:7" ht="14.25">
      <c r="A37" s="92"/>
      <c r="B37" s="92"/>
      <c r="C37" s="92"/>
      <c r="D37" s="92"/>
      <c r="E37" s="92"/>
      <c r="F37" s="92"/>
      <c r="G37" s="92"/>
    </row>
    <row r="38" spans="1:7" ht="14.25">
      <c r="A38" s="92"/>
      <c r="B38" s="92"/>
      <c r="C38" s="92"/>
      <c r="D38" s="92"/>
      <c r="E38" s="92"/>
      <c r="F38" s="92"/>
      <c r="G38" s="92"/>
    </row>
    <row r="39" spans="1:7" ht="14.25">
      <c r="A39" s="92"/>
      <c r="B39" s="92"/>
      <c r="C39" s="92"/>
      <c r="D39" s="92"/>
      <c r="E39" s="92"/>
      <c r="F39" s="92"/>
      <c r="G39" s="92"/>
    </row>
    <row r="40" spans="1:7" ht="14.25">
      <c r="A40" s="92"/>
      <c r="B40" s="92"/>
      <c r="C40" s="92"/>
      <c r="D40" s="92"/>
      <c r="E40" s="92"/>
      <c r="F40" s="92"/>
      <c r="G40" s="92"/>
    </row>
    <row r="41" spans="1:7" ht="14.25">
      <c r="A41" s="92"/>
      <c r="B41" s="92"/>
      <c r="C41" s="92"/>
      <c r="D41" s="92"/>
      <c r="E41" s="92"/>
      <c r="F41" s="92"/>
      <c r="G41" s="92"/>
    </row>
    <row r="42" spans="1:7" ht="14.25">
      <c r="A42" s="92"/>
      <c r="B42" s="92"/>
      <c r="C42" s="92"/>
      <c r="D42" s="92"/>
      <c r="E42" s="92"/>
      <c r="F42" s="92"/>
      <c r="G42" s="92"/>
    </row>
    <row r="43" spans="1:7" ht="14.25">
      <c r="A43" s="92"/>
      <c r="B43" s="92"/>
      <c r="C43" s="92"/>
      <c r="D43" s="92"/>
      <c r="E43" s="92"/>
      <c r="F43" s="92"/>
      <c r="G43" s="92"/>
    </row>
    <row r="44" spans="1:7" ht="14.25">
      <c r="A44" s="92"/>
      <c r="B44" s="92"/>
      <c r="C44" s="92"/>
      <c r="D44" s="92"/>
      <c r="E44" s="92"/>
      <c r="F44" s="92"/>
      <c r="G44" s="92"/>
    </row>
    <row r="45" spans="1:7" ht="14.25">
      <c r="A45" s="92"/>
      <c r="B45" s="92"/>
      <c r="C45" s="92"/>
      <c r="D45" s="92"/>
      <c r="E45" s="92"/>
      <c r="F45" s="92"/>
      <c r="G45" s="92"/>
    </row>
    <row r="46" spans="1:7" ht="14.25">
      <c r="A46" s="92"/>
      <c r="B46" s="92"/>
      <c r="C46" s="92"/>
      <c r="D46" s="92"/>
      <c r="E46" s="92"/>
      <c r="F46" s="92"/>
      <c r="G46" s="92"/>
    </row>
    <row r="47" spans="1:7" ht="14.25">
      <c r="A47" s="92"/>
      <c r="B47" s="92"/>
      <c r="C47" s="92"/>
      <c r="D47" s="92"/>
      <c r="E47" s="92"/>
      <c r="F47" s="92"/>
      <c r="G47" s="92"/>
    </row>
    <row r="48" spans="1:7" ht="14.25">
      <c r="A48" s="92"/>
      <c r="B48" s="92"/>
      <c r="C48" s="92"/>
      <c r="D48" s="92"/>
      <c r="E48" s="92"/>
      <c r="F48" s="92"/>
      <c r="G48" s="92"/>
    </row>
    <row r="49" spans="1:7" ht="14.25">
      <c r="A49" s="92"/>
      <c r="B49" s="92"/>
      <c r="C49" s="92"/>
      <c r="D49" s="92"/>
      <c r="E49" s="92"/>
      <c r="F49" s="92"/>
      <c r="G49" s="92"/>
    </row>
    <row r="50" spans="1:7" ht="14.25">
      <c r="A50" s="92"/>
      <c r="B50" s="92"/>
      <c r="C50" s="92"/>
      <c r="D50" s="92"/>
      <c r="E50" s="92"/>
      <c r="F50" s="92"/>
      <c r="G50" s="92"/>
    </row>
    <row r="51" spans="1:7" ht="14.25">
      <c r="A51" s="92"/>
      <c r="B51" s="92"/>
      <c r="C51" s="92"/>
      <c r="D51" s="92"/>
      <c r="E51" s="92"/>
      <c r="F51" s="92"/>
      <c r="G51" s="92"/>
    </row>
    <row r="52" spans="1:7" ht="14.25">
      <c r="A52" s="92"/>
      <c r="B52" s="92"/>
      <c r="C52" s="92"/>
      <c r="D52" s="92"/>
      <c r="E52" s="92"/>
      <c r="F52" s="92"/>
      <c r="G52" s="92"/>
    </row>
    <row r="53" spans="1:7" ht="14.25">
      <c r="A53" s="92"/>
      <c r="B53" s="92"/>
      <c r="C53" s="92"/>
      <c r="D53" s="92"/>
      <c r="E53" s="92"/>
      <c r="F53" s="92"/>
      <c r="G53" s="92"/>
    </row>
    <row r="54" spans="1:7" ht="14.25">
      <c r="A54" s="92"/>
      <c r="B54" s="92"/>
      <c r="C54" s="92"/>
      <c r="D54" s="92"/>
      <c r="E54" s="92"/>
      <c r="F54" s="92"/>
      <c r="G54" s="92"/>
    </row>
    <row r="55" spans="1:7" ht="14.25">
      <c r="A55" s="92"/>
      <c r="B55" s="92"/>
      <c r="C55" s="92"/>
      <c r="D55" s="92"/>
      <c r="E55" s="92"/>
      <c r="F55" s="92"/>
      <c r="G55" s="92"/>
    </row>
    <row r="56" spans="1:7" ht="14.25">
      <c r="A56" s="92"/>
      <c r="B56" s="92"/>
      <c r="C56" s="92"/>
      <c r="D56" s="92"/>
      <c r="E56" s="92"/>
      <c r="F56" s="92"/>
      <c r="G56" s="92"/>
    </row>
    <row r="57" spans="1:7" ht="14.25">
      <c r="A57" s="92"/>
      <c r="B57" s="92"/>
      <c r="C57" s="92"/>
      <c r="D57" s="92"/>
      <c r="E57" s="92"/>
      <c r="F57" s="92"/>
      <c r="G57" s="92"/>
    </row>
    <row r="58" spans="1:7" ht="14.25">
      <c r="A58" s="92"/>
      <c r="B58" s="92"/>
      <c r="C58" s="92"/>
      <c r="D58" s="92"/>
      <c r="E58" s="92"/>
      <c r="F58" s="92"/>
      <c r="G58" s="92"/>
    </row>
    <row r="59" spans="1:7" ht="14.25">
      <c r="A59" s="92"/>
      <c r="B59" s="92"/>
      <c r="C59" s="92"/>
      <c r="D59" s="92"/>
      <c r="E59" s="92"/>
      <c r="F59" s="92"/>
      <c r="G59" s="92"/>
    </row>
    <row r="60" spans="1:7" ht="14.25">
      <c r="A60" s="92"/>
      <c r="B60" s="92"/>
      <c r="C60" s="92"/>
      <c r="D60" s="92"/>
      <c r="E60" s="92"/>
      <c r="F60" s="92"/>
      <c r="G60" s="92"/>
    </row>
    <row r="61" spans="1:7" ht="14.25">
      <c r="A61" s="92"/>
      <c r="B61" s="92"/>
      <c r="C61" s="92"/>
      <c r="D61" s="92"/>
      <c r="E61" s="92"/>
      <c r="F61" s="92"/>
      <c r="G61" s="92"/>
    </row>
    <row r="62" spans="1:7" ht="14.25">
      <c r="A62" s="92"/>
      <c r="B62" s="92"/>
      <c r="C62" s="92"/>
      <c r="D62" s="92"/>
      <c r="E62" s="92"/>
      <c r="F62" s="92"/>
      <c r="G62" s="92"/>
    </row>
    <row r="63" spans="1:7" ht="14.25">
      <c r="A63" s="92"/>
      <c r="B63" s="92"/>
      <c r="C63" s="92"/>
      <c r="D63" s="92"/>
      <c r="E63" s="92"/>
      <c r="F63" s="92"/>
      <c r="G63" s="92"/>
    </row>
    <row r="64" spans="1:7" ht="14.25">
      <c r="A64" s="92"/>
      <c r="B64" s="92"/>
      <c r="C64" s="92"/>
      <c r="D64" s="92"/>
      <c r="E64" s="92"/>
      <c r="F64" s="92"/>
      <c r="G64" s="92"/>
    </row>
    <row r="65" spans="1:7" ht="14.25">
      <c r="A65" s="92"/>
      <c r="B65" s="92"/>
      <c r="C65" s="92"/>
      <c r="D65" s="92"/>
      <c r="E65" s="92"/>
      <c r="F65" s="92"/>
      <c r="G65" s="92"/>
    </row>
    <row r="66" spans="1:7" ht="14.25">
      <c r="A66" s="92"/>
      <c r="B66" s="92"/>
      <c r="C66" s="92"/>
      <c r="D66" s="92"/>
      <c r="E66" s="92"/>
      <c r="F66" s="92"/>
      <c r="G66" s="92"/>
    </row>
    <row r="67" spans="1:7" ht="14.25">
      <c r="A67" s="92"/>
      <c r="B67" s="92"/>
      <c r="C67" s="92"/>
      <c r="D67" s="92"/>
      <c r="E67" s="92"/>
      <c r="F67" s="92"/>
      <c r="G67" s="92"/>
    </row>
    <row r="68" spans="1:7" ht="14.25">
      <c r="A68" s="92"/>
      <c r="B68" s="92"/>
      <c r="C68" s="92"/>
      <c r="D68" s="92"/>
      <c r="E68" s="92"/>
      <c r="F68" s="92"/>
      <c r="G68" s="92"/>
    </row>
    <row r="69" spans="1:7" ht="14.25">
      <c r="A69" s="92"/>
      <c r="B69" s="92"/>
      <c r="C69" s="92"/>
      <c r="D69" s="92"/>
      <c r="E69" s="92"/>
      <c r="F69" s="92"/>
      <c r="G69" s="92"/>
    </row>
    <row r="70" spans="1:7" ht="14.25">
      <c r="A70" s="92"/>
      <c r="B70" s="92"/>
      <c r="C70" s="92"/>
      <c r="D70" s="92"/>
      <c r="E70" s="92"/>
      <c r="F70" s="92"/>
      <c r="G70" s="92"/>
    </row>
    <row r="71" spans="1:7" ht="14.25">
      <c r="A71" s="92"/>
      <c r="B71" s="92"/>
      <c r="C71" s="92"/>
      <c r="D71" s="92"/>
      <c r="E71" s="92"/>
      <c r="F71" s="92"/>
      <c r="G71" s="92"/>
    </row>
    <row r="72" spans="1:7" ht="14.25">
      <c r="A72" s="92"/>
      <c r="B72" s="92"/>
      <c r="C72" s="92"/>
      <c r="D72" s="92"/>
      <c r="E72" s="92"/>
      <c r="F72" s="92"/>
      <c r="G72" s="92"/>
    </row>
    <row r="73" spans="1:7" ht="14.25">
      <c r="A73" s="92"/>
      <c r="B73" s="92"/>
      <c r="C73" s="92"/>
      <c r="D73" s="92"/>
      <c r="E73" s="92"/>
      <c r="F73" s="92"/>
      <c r="G73" s="92"/>
    </row>
    <row r="74" spans="1:7" ht="14.25">
      <c r="A74" s="92"/>
      <c r="B74" s="92"/>
      <c r="C74" s="92"/>
      <c r="D74" s="92"/>
      <c r="E74" s="92"/>
      <c r="F74" s="92"/>
      <c r="G74" s="92"/>
    </row>
    <row r="75" spans="1:7" ht="14.25">
      <c r="A75" s="92"/>
      <c r="B75" s="92"/>
      <c r="C75" s="92"/>
      <c r="D75" s="92"/>
      <c r="E75" s="92"/>
      <c r="F75" s="92"/>
      <c r="G75" s="92"/>
    </row>
    <row r="76" spans="1:7" ht="14.25">
      <c r="A76" s="92"/>
      <c r="B76" s="92"/>
      <c r="C76" s="92"/>
      <c r="D76" s="92"/>
      <c r="E76" s="92"/>
      <c r="F76" s="92"/>
      <c r="G76" s="92"/>
    </row>
    <row r="77" spans="1:7" ht="14.25">
      <c r="A77" s="92"/>
      <c r="B77" s="92"/>
      <c r="C77" s="92"/>
      <c r="D77" s="92"/>
      <c r="E77" s="92"/>
      <c r="F77" s="92"/>
      <c r="G77" s="92"/>
    </row>
    <row r="78" spans="1:7" ht="14.25">
      <c r="A78" s="92"/>
      <c r="B78" s="92"/>
      <c r="C78" s="92"/>
      <c r="D78" s="92"/>
      <c r="E78" s="92"/>
      <c r="F78" s="92"/>
      <c r="G78" s="92"/>
    </row>
    <row r="79" spans="1:7" ht="14.25">
      <c r="A79" s="92"/>
      <c r="B79" s="92"/>
      <c r="C79" s="92"/>
      <c r="D79" s="92"/>
      <c r="E79" s="92"/>
      <c r="F79" s="92"/>
      <c r="G79" s="92"/>
    </row>
    <row r="80" spans="1:7" ht="14.25">
      <c r="A80" s="92"/>
      <c r="B80" s="92"/>
      <c r="C80" s="92"/>
      <c r="D80" s="92"/>
      <c r="E80" s="92"/>
      <c r="F80" s="92"/>
      <c r="G80" s="92"/>
    </row>
    <row r="81" spans="1:7" ht="14.25">
      <c r="A81" s="92"/>
      <c r="B81" s="92"/>
      <c r="C81" s="92"/>
      <c r="D81" s="92"/>
      <c r="E81" s="92"/>
      <c r="F81" s="92"/>
      <c r="G81" s="92"/>
    </row>
    <row r="82" spans="1:7" ht="14.25">
      <c r="A82" s="92"/>
      <c r="B82" s="92"/>
      <c r="C82" s="92"/>
      <c r="D82" s="92"/>
      <c r="E82" s="92"/>
      <c r="F82" s="92"/>
      <c r="G82" s="92"/>
    </row>
    <row r="83" spans="1:7" ht="14.25">
      <c r="A83" s="92"/>
      <c r="B83" s="92"/>
      <c r="C83" s="92"/>
      <c r="D83" s="92"/>
      <c r="E83" s="92"/>
      <c r="F83" s="92"/>
      <c r="G83" s="92"/>
    </row>
    <row r="84" spans="1:7" ht="14.25">
      <c r="A84" s="92"/>
      <c r="B84" s="92"/>
      <c r="C84" s="92"/>
      <c r="D84" s="92"/>
      <c r="E84" s="92"/>
      <c r="F84" s="92"/>
      <c r="G84" s="92"/>
    </row>
    <row r="85" spans="1:7" ht="14.25">
      <c r="A85" s="92"/>
      <c r="B85" s="92"/>
      <c r="C85" s="92"/>
      <c r="D85" s="92"/>
      <c r="E85" s="92"/>
      <c r="F85" s="92"/>
      <c r="G85" s="92"/>
    </row>
    <row r="86" spans="1:7" ht="14.25">
      <c r="A86" s="92"/>
      <c r="B86" s="92"/>
      <c r="C86" s="92"/>
      <c r="D86" s="92"/>
      <c r="E86" s="92"/>
      <c r="F86" s="92"/>
      <c r="G86" s="92"/>
    </row>
    <row r="87" spans="1:7" ht="14.25">
      <c r="A87" s="92"/>
      <c r="B87" s="92"/>
      <c r="C87" s="92"/>
      <c r="D87" s="92"/>
      <c r="E87" s="92"/>
      <c r="F87" s="92"/>
      <c r="G87" s="92"/>
    </row>
    <row r="88" spans="1:7" ht="14.25">
      <c r="A88" s="92"/>
      <c r="B88" s="92"/>
      <c r="C88" s="92"/>
      <c r="D88" s="92"/>
      <c r="E88" s="92"/>
      <c r="F88" s="92"/>
      <c r="G88" s="92"/>
    </row>
    <row r="89" spans="1:7" ht="14.25">
      <c r="A89" s="92"/>
      <c r="B89" s="92"/>
      <c r="C89" s="92"/>
      <c r="D89" s="92"/>
      <c r="E89" s="92"/>
      <c r="F89" s="92"/>
      <c r="G89" s="92"/>
    </row>
    <row r="90" spans="1:7" ht="14.25">
      <c r="A90" s="92"/>
      <c r="B90" s="92"/>
      <c r="C90" s="92"/>
      <c r="D90" s="92"/>
      <c r="E90" s="92"/>
      <c r="F90" s="92"/>
      <c r="G90" s="92"/>
    </row>
    <row r="91" spans="1:7" ht="14.25">
      <c r="A91" s="92"/>
      <c r="B91" s="92"/>
      <c r="C91" s="92"/>
      <c r="D91" s="92"/>
      <c r="E91" s="92"/>
      <c r="F91" s="92"/>
      <c r="G91" s="92"/>
    </row>
    <row r="92" spans="1:7" ht="14.25">
      <c r="A92" s="92"/>
      <c r="B92" s="92"/>
      <c r="C92" s="92"/>
      <c r="D92" s="92"/>
      <c r="E92" s="92"/>
      <c r="F92" s="92"/>
      <c r="G92" s="92"/>
    </row>
    <row r="93" spans="1:7" ht="14.25">
      <c r="A93" s="92"/>
      <c r="B93" s="92"/>
      <c r="C93" s="92"/>
      <c r="D93" s="92"/>
      <c r="E93" s="92"/>
      <c r="F93" s="92"/>
      <c r="G93" s="92"/>
    </row>
    <row r="94" spans="1:7" ht="14.25">
      <c r="A94" s="92"/>
      <c r="B94" s="92"/>
      <c r="C94" s="92"/>
      <c r="D94" s="92"/>
      <c r="E94" s="92"/>
      <c r="F94" s="92"/>
      <c r="G94" s="92"/>
    </row>
    <row r="95" spans="1:7" ht="14.25">
      <c r="A95" s="92"/>
      <c r="B95" s="92"/>
      <c r="C95" s="92"/>
      <c r="D95" s="92"/>
      <c r="E95" s="92"/>
      <c r="F95" s="92"/>
      <c r="G95" s="92"/>
    </row>
    <row r="96" spans="1:7" ht="14.25">
      <c r="A96" s="92"/>
      <c r="B96" s="92"/>
      <c r="C96" s="92"/>
      <c r="D96" s="92"/>
      <c r="E96" s="92"/>
      <c r="F96" s="92"/>
      <c r="G96" s="92"/>
    </row>
    <row r="97" spans="1:7" ht="14.25">
      <c r="A97" s="92"/>
      <c r="B97" s="92"/>
      <c r="C97" s="92"/>
      <c r="D97" s="92"/>
      <c r="E97" s="92"/>
      <c r="F97" s="92"/>
      <c r="G97" s="92"/>
    </row>
    <row r="98" spans="1:7" ht="14.25">
      <c r="A98" s="92"/>
      <c r="B98" s="92"/>
      <c r="C98" s="92"/>
      <c r="D98" s="92"/>
      <c r="E98" s="92"/>
      <c r="F98" s="92"/>
      <c r="G98" s="92"/>
    </row>
    <row r="99" spans="1:7" ht="14.25">
      <c r="A99" s="92"/>
      <c r="B99" s="92"/>
      <c r="C99" s="92"/>
      <c r="D99" s="92"/>
      <c r="E99" s="92"/>
      <c r="F99" s="92"/>
      <c r="G99" s="92"/>
    </row>
    <row r="100" spans="1:7" ht="14.25">
      <c r="A100" s="92"/>
      <c r="B100" s="92"/>
      <c r="C100" s="92"/>
      <c r="D100" s="92"/>
      <c r="E100" s="92"/>
      <c r="F100" s="92"/>
      <c r="G100" s="92"/>
    </row>
    <row r="101" spans="1:7" ht="14.25">
      <c r="A101" s="92"/>
      <c r="B101" s="92"/>
      <c r="C101" s="92"/>
      <c r="D101" s="92"/>
      <c r="E101" s="92"/>
      <c r="F101" s="92"/>
      <c r="G101" s="92"/>
    </row>
    <row r="102" spans="1:7" ht="14.25">
      <c r="A102" s="92"/>
      <c r="B102" s="92"/>
      <c r="C102" s="92"/>
      <c r="D102" s="92"/>
      <c r="E102" s="92"/>
      <c r="F102" s="92"/>
      <c r="G102" s="92"/>
    </row>
    <row r="103" spans="1:7" ht="14.25">
      <c r="A103" s="92"/>
      <c r="B103" s="92"/>
      <c r="C103" s="92"/>
      <c r="D103" s="92"/>
      <c r="E103" s="92"/>
      <c r="F103" s="92"/>
      <c r="G103" s="92"/>
    </row>
    <row r="104" spans="1:7" ht="14.25">
      <c r="A104" s="92"/>
      <c r="B104" s="92"/>
      <c r="C104" s="92"/>
      <c r="D104" s="92"/>
      <c r="E104" s="92"/>
      <c r="F104" s="92"/>
      <c r="G104" s="92"/>
    </row>
    <row r="105" spans="1:7" ht="14.25">
      <c r="A105" s="92"/>
      <c r="B105" s="92"/>
      <c r="C105" s="92"/>
      <c r="D105" s="92"/>
      <c r="E105" s="92"/>
      <c r="F105" s="92"/>
      <c r="G105" s="92"/>
    </row>
    <row r="106" spans="1:7" ht="14.25">
      <c r="A106" s="92"/>
      <c r="B106" s="92"/>
      <c r="C106" s="92"/>
      <c r="D106" s="92"/>
      <c r="E106" s="92"/>
      <c r="F106" s="92"/>
      <c r="G106" s="92"/>
    </row>
    <row r="107" spans="1:7" ht="14.25">
      <c r="A107" s="92"/>
      <c r="B107" s="92"/>
      <c r="C107" s="92"/>
      <c r="D107" s="92"/>
      <c r="E107" s="92"/>
      <c r="F107" s="92"/>
      <c r="G107" s="92"/>
    </row>
    <row r="108" spans="1:7" ht="14.25">
      <c r="A108" s="92"/>
      <c r="B108" s="92"/>
      <c r="C108" s="92"/>
      <c r="D108" s="92"/>
      <c r="E108" s="92"/>
      <c r="F108" s="92"/>
      <c r="G108" s="92"/>
    </row>
    <row r="109" spans="1:7" ht="14.25">
      <c r="A109" s="92"/>
      <c r="B109" s="92"/>
      <c r="C109" s="92"/>
      <c r="D109" s="92"/>
      <c r="E109" s="92"/>
      <c r="F109" s="92"/>
      <c r="G109" s="92"/>
    </row>
    <row r="110" spans="1:7" ht="14.25">
      <c r="A110" s="92"/>
      <c r="B110" s="92"/>
      <c r="C110" s="92"/>
      <c r="D110" s="92"/>
      <c r="E110" s="92"/>
      <c r="F110" s="92"/>
      <c r="G110" s="92"/>
    </row>
    <row r="111" spans="1:7" ht="14.25">
      <c r="A111" s="92"/>
      <c r="B111" s="92"/>
      <c r="C111" s="92"/>
      <c r="D111" s="92"/>
      <c r="E111" s="92"/>
      <c r="F111" s="92"/>
      <c r="G111" s="92"/>
    </row>
    <row r="112" spans="1:7" ht="14.25">
      <c r="A112" s="92"/>
      <c r="B112" s="92"/>
      <c r="C112" s="92"/>
      <c r="D112" s="92"/>
      <c r="E112" s="92"/>
      <c r="F112" s="92"/>
      <c r="G112" s="92"/>
    </row>
    <row r="113" spans="1:7" ht="14.25">
      <c r="A113" s="92"/>
      <c r="B113" s="92"/>
      <c r="C113" s="92"/>
      <c r="D113" s="92"/>
      <c r="E113" s="92"/>
      <c r="F113" s="92"/>
      <c r="G113" s="92"/>
    </row>
    <row r="114" spans="1:7" ht="14.25">
      <c r="A114" s="92"/>
      <c r="B114" s="92"/>
      <c r="C114" s="92"/>
      <c r="D114" s="92"/>
      <c r="E114" s="92"/>
      <c r="F114" s="92"/>
      <c r="G114" s="92"/>
    </row>
    <row r="115" spans="1:7" ht="14.25">
      <c r="A115" s="92"/>
      <c r="B115" s="92"/>
      <c r="C115" s="92"/>
      <c r="D115" s="92"/>
      <c r="E115" s="92"/>
      <c r="F115" s="92"/>
      <c r="G115" s="92"/>
    </row>
    <row r="116" spans="1:7" ht="14.25">
      <c r="A116" s="92"/>
      <c r="B116" s="92"/>
      <c r="C116" s="92"/>
      <c r="D116" s="92"/>
      <c r="E116" s="92"/>
      <c r="F116" s="92"/>
      <c r="G116" s="92"/>
    </row>
    <row r="117" spans="1:7" ht="14.25">
      <c r="A117" s="92"/>
      <c r="B117" s="92"/>
      <c r="C117" s="92"/>
      <c r="D117" s="92"/>
      <c r="E117" s="92"/>
      <c r="F117" s="92"/>
      <c r="G117" s="92"/>
    </row>
    <row r="118" spans="1:7" ht="14.25">
      <c r="A118" s="92"/>
      <c r="B118" s="92"/>
      <c r="C118" s="92"/>
      <c r="D118" s="92"/>
      <c r="E118" s="92"/>
      <c r="F118" s="92"/>
      <c r="G118" s="92"/>
    </row>
    <row r="119" spans="1:7" ht="14.25">
      <c r="A119" s="92"/>
      <c r="B119" s="92"/>
      <c r="C119" s="92"/>
      <c r="D119" s="92"/>
      <c r="E119" s="92"/>
      <c r="F119" s="92"/>
      <c r="G119" s="92"/>
    </row>
    <row r="120" spans="1:7" ht="14.25">
      <c r="A120" s="92"/>
      <c r="B120" s="92"/>
      <c r="C120" s="92"/>
      <c r="D120" s="92"/>
      <c r="E120" s="92"/>
      <c r="F120" s="92"/>
      <c r="G120" s="92"/>
    </row>
    <row r="121" spans="1:7" ht="14.25">
      <c r="A121" s="92"/>
      <c r="B121" s="92"/>
      <c r="C121" s="92"/>
      <c r="D121" s="92"/>
      <c r="E121" s="92"/>
      <c r="F121" s="92"/>
      <c r="G121" s="92"/>
    </row>
    <row r="122" spans="1:7" ht="14.25">
      <c r="A122" s="92"/>
      <c r="B122" s="92"/>
      <c r="C122" s="92"/>
      <c r="D122" s="92"/>
      <c r="E122" s="92"/>
      <c r="F122" s="92"/>
      <c r="G122" s="92"/>
    </row>
    <row r="123" spans="1:7" ht="14.25">
      <c r="A123" s="92"/>
      <c r="B123" s="92"/>
      <c r="C123" s="92"/>
      <c r="D123" s="92"/>
      <c r="E123" s="92"/>
      <c r="F123" s="92"/>
      <c r="G123" s="92"/>
    </row>
    <row r="124" spans="1:7" ht="14.25">
      <c r="A124" s="92"/>
      <c r="B124" s="92"/>
      <c r="C124" s="92"/>
      <c r="D124" s="92"/>
      <c r="E124" s="92"/>
      <c r="F124" s="92"/>
      <c r="G124" s="92"/>
    </row>
    <row r="125" spans="1:7" ht="14.25">
      <c r="A125" s="92"/>
      <c r="B125" s="92"/>
      <c r="C125" s="92"/>
      <c r="D125" s="92"/>
      <c r="E125" s="92"/>
      <c r="F125" s="92"/>
      <c r="G125" s="92"/>
    </row>
    <row r="126" spans="1:7" ht="14.25">
      <c r="A126" s="92"/>
      <c r="B126" s="92"/>
      <c r="C126" s="92"/>
      <c r="D126" s="92"/>
      <c r="E126" s="92"/>
      <c r="F126" s="92"/>
      <c r="G126" s="92"/>
    </row>
    <row r="127" spans="1:7" ht="14.25">
      <c r="A127" s="92"/>
      <c r="B127" s="92"/>
      <c r="C127" s="92"/>
      <c r="D127" s="92"/>
      <c r="E127" s="92"/>
      <c r="F127" s="92"/>
      <c r="G127" s="92"/>
    </row>
    <row r="128" spans="1:7" ht="14.25">
      <c r="A128" s="92"/>
      <c r="B128" s="92"/>
      <c r="C128" s="92"/>
      <c r="D128" s="92"/>
      <c r="E128" s="92"/>
      <c r="F128" s="92"/>
      <c r="G128" s="92"/>
    </row>
  </sheetData>
  <sheetProtection/>
  <mergeCells count="6">
    <mergeCell ref="C20:D21"/>
    <mergeCell ref="A5:H6"/>
    <mergeCell ref="A9:H9"/>
    <mergeCell ref="A11:H11"/>
    <mergeCell ref="A7:H7"/>
    <mergeCell ref="A1:H1"/>
  </mergeCells>
  <hyperlinks>
    <hyperlink ref="A7" r:id="rId1" display="https://dpi.wi.gov/sfs/finances/wufar/accounting-issues-examples "/>
    <hyperlink ref="F21" r:id="rId2" display="https://dpi.wi.gov/sfs/finances/fund-info/employee-benefit-trust-fund "/>
  </hyperlinks>
  <printOptions/>
  <pageMargins left="0.7" right="0.7" top="0.75" bottom="0.75" header="0.3" footer="0.3"/>
  <pageSetup horizontalDpi="600" verticalDpi="600" orientation="portrait" r:id="rId3"/>
  <headerFooter>
    <oddFooter>&amp;C&amp;Pof &amp;N</oddFooter>
  </headerFooter>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1">
      <selection activeCell="K57" sqref="K57"/>
    </sheetView>
  </sheetViews>
  <sheetFormatPr defaultColWidth="9.140625" defaultRowHeight="15"/>
  <cols>
    <col min="1" max="2" width="2.7109375" style="0" customWidth="1"/>
    <col min="5" max="5" width="6.421875" style="0" customWidth="1"/>
    <col min="7" max="7" width="21.57421875" style="2" customWidth="1"/>
    <col min="8" max="8" width="15.28125" style="2" bestFit="1" customWidth="1"/>
    <col min="9" max="9" width="15.28125" style="3" bestFit="1" customWidth="1"/>
    <col min="10" max="10" width="15.28125" style="0" customWidth="1"/>
  </cols>
  <sheetData>
    <row r="1" spans="1:9" ht="15.75">
      <c r="A1" s="34" t="s">
        <v>174</v>
      </c>
      <c r="B1" s="7"/>
      <c r="C1" s="7"/>
      <c r="D1" s="7"/>
      <c r="E1" s="7"/>
      <c r="F1" s="7"/>
      <c r="G1" s="28"/>
      <c r="H1" s="142" t="s">
        <v>173</v>
      </c>
      <c r="I1" s="145">
        <f>Index!D3</f>
        <v>44307</v>
      </c>
    </row>
    <row r="2" spans="2:9" s="9" customFormat="1" ht="15.75">
      <c r="B2" s="88" t="s">
        <v>14</v>
      </c>
      <c r="G2" s="89"/>
      <c r="H2" s="89"/>
      <c r="I2" s="90"/>
    </row>
    <row r="3" spans="1:9" ht="14.25" customHeight="1">
      <c r="A3" s="169" t="s">
        <v>176</v>
      </c>
      <c r="B3" s="169"/>
      <c r="C3" s="169"/>
      <c r="D3" s="169"/>
      <c r="E3" s="169"/>
      <c r="F3" s="169"/>
      <c r="G3" s="169"/>
      <c r="H3" s="169"/>
      <c r="I3" s="169"/>
    </row>
    <row r="4" spans="1:9" ht="7.5" customHeight="1">
      <c r="A4" s="147"/>
      <c r="B4" s="147"/>
      <c r="C4" s="147"/>
      <c r="D4" s="147"/>
      <c r="E4" s="147"/>
      <c r="F4" s="147"/>
      <c r="G4" s="147"/>
      <c r="H4" s="147"/>
      <c r="I4"/>
    </row>
    <row r="5" spans="1:9" ht="42" customHeight="1">
      <c r="A5" s="168" t="s">
        <v>182</v>
      </c>
      <c r="B5" s="168"/>
      <c r="C5" s="168"/>
      <c r="D5" s="168"/>
      <c r="E5" s="168"/>
      <c r="F5" s="168"/>
      <c r="G5" s="168"/>
      <c r="H5" s="168"/>
      <c r="I5" s="168"/>
    </row>
    <row r="6" spans="1:9" ht="7.5" customHeight="1">
      <c r="A6" s="38"/>
      <c r="B6" s="38"/>
      <c r="C6" s="38"/>
      <c r="D6" s="38"/>
      <c r="E6" s="38"/>
      <c r="F6" s="38"/>
      <c r="G6" s="38"/>
      <c r="H6" s="38"/>
      <c r="I6"/>
    </row>
    <row r="7" spans="1:9" ht="14.25" customHeight="1">
      <c r="A7" s="174" t="s">
        <v>197</v>
      </c>
      <c r="B7" s="174"/>
      <c r="C7" s="174"/>
      <c r="D7" s="174"/>
      <c r="E7" s="174"/>
      <c r="F7" s="174"/>
      <c r="G7" s="174"/>
      <c r="H7" s="174"/>
      <c r="I7" s="174"/>
    </row>
    <row r="8" spans="1:9" ht="11.25" customHeight="1">
      <c r="A8" s="38"/>
      <c r="B8" s="38"/>
      <c r="C8" s="38"/>
      <c r="D8" s="38"/>
      <c r="E8" s="38"/>
      <c r="F8" s="38"/>
      <c r="G8" s="38"/>
      <c r="H8" s="38"/>
      <c r="I8" s="4"/>
    </row>
    <row r="9" spans="1:9" ht="15">
      <c r="A9" s="5">
        <v>1</v>
      </c>
      <c r="B9" s="94" t="s">
        <v>236</v>
      </c>
      <c r="C9" s="94"/>
      <c r="D9" s="94"/>
      <c r="E9" s="94"/>
      <c r="F9" s="94"/>
      <c r="G9" s="95"/>
      <c r="H9" s="96"/>
      <c r="I9" s="161">
        <v>1366047</v>
      </c>
    </row>
    <row r="10" spans="1:9" ht="15">
      <c r="A10" s="5"/>
      <c r="B10" s="92"/>
      <c r="C10" s="92"/>
      <c r="D10" s="92"/>
      <c r="E10" s="92"/>
      <c r="F10" s="92"/>
      <c r="G10" s="95"/>
      <c r="H10" s="96"/>
      <c r="I10" s="95"/>
    </row>
    <row r="11" spans="1:9" ht="14.25" customHeight="1">
      <c r="A11" s="5">
        <v>2</v>
      </c>
      <c r="B11" s="170" t="s">
        <v>201</v>
      </c>
      <c r="C11" s="170"/>
      <c r="D11" s="170"/>
      <c r="E11" s="170"/>
      <c r="F11" s="170"/>
      <c r="G11" s="170"/>
      <c r="H11" s="96"/>
      <c r="I11" s="95"/>
    </row>
    <row r="12" spans="1:9" ht="15">
      <c r="A12" s="5"/>
      <c r="B12" s="170"/>
      <c r="C12" s="170"/>
      <c r="D12" s="170"/>
      <c r="E12" s="170"/>
      <c r="F12" s="170"/>
      <c r="G12" s="170"/>
      <c r="H12" s="96"/>
      <c r="I12" s="95">
        <f>H14+H16+H18+H20+H22+H24</f>
        <v>1176788</v>
      </c>
    </row>
    <row r="13" spans="1:9" ht="11.25" customHeight="1">
      <c r="A13" s="5"/>
      <c r="B13" s="92"/>
      <c r="C13" s="92"/>
      <c r="D13" s="92"/>
      <c r="E13" s="92"/>
      <c r="F13" s="92"/>
      <c r="G13" s="95"/>
      <c r="H13" s="96"/>
      <c r="I13" s="95"/>
    </row>
    <row r="14" spans="1:9" ht="30" customHeight="1">
      <c r="A14" s="5"/>
      <c r="B14" s="92"/>
      <c r="C14" s="170" t="s">
        <v>200</v>
      </c>
      <c r="D14" s="170"/>
      <c r="E14" s="170"/>
      <c r="F14" s="170"/>
      <c r="G14" s="170"/>
      <c r="H14" s="138">
        <v>62500</v>
      </c>
      <c r="I14" s="95"/>
    </row>
    <row r="15" spans="1:9" ht="13.5" customHeight="1">
      <c r="A15" s="5"/>
      <c r="B15" s="92"/>
      <c r="C15" s="154"/>
      <c r="D15" s="154"/>
      <c r="E15" s="154"/>
      <c r="F15" s="154"/>
      <c r="G15" s="155"/>
      <c r="H15" s="157"/>
      <c r="I15" s="95"/>
    </row>
    <row r="16" spans="1:9" ht="30" customHeight="1">
      <c r="A16" s="5"/>
      <c r="B16" s="92"/>
      <c r="C16" s="170" t="s">
        <v>205</v>
      </c>
      <c r="D16" s="170"/>
      <c r="E16" s="170"/>
      <c r="F16" s="170"/>
      <c r="G16" s="170"/>
      <c r="H16" s="156">
        <v>120000</v>
      </c>
      <c r="I16" s="95"/>
    </row>
    <row r="17" spans="1:9" ht="13.5" customHeight="1">
      <c r="A17" s="5"/>
      <c r="B17" s="92"/>
      <c r="C17" s="146"/>
      <c r="D17" s="146"/>
      <c r="E17" s="146"/>
      <c r="F17" s="146"/>
      <c r="G17" s="146"/>
      <c r="H17" s="96"/>
      <c r="I17" s="95"/>
    </row>
    <row r="18" spans="1:9" ht="26.25" customHeight="1">
      <c r="A18" s="5"/>
      <c r="B18" s="92"/>
      <c r="C18" s="162" t="s">
        <v>202</v>
      </c>
      <c r="D18" s="162"/>
      <c r="E18" s="162"/>
      <c r="F18" s="162"/>
      <c r="G18" s="162"/>
      <c r="H18" s="138">
        <v>987500</v>
      </c>
      <c r="I18" s="95"/>
    </row>
    <row r="19" spans="1:9" ht="9.75" customHeight="1">
      <c r="A19" s="5"/>
      <c r="B19" s="92"/>
      <c r="C19" s="146"/>
      <c r="D19" s="146"/>
      <c r="E19" s="146"/>
      <c r="F19" s="146"/>
      <c r="G19" s="146"/>
      <c r="H19" s="148"/>
      <c r="I19" s="95"/>
    </row>
    <row r="20" spans="1:10" ht="26.25" customHeight="1">
      <c r="A20" s="5"/>
      <c r="B20" s="92"/>
      <c r="C20" s="160" t="s">
        <v>203</v>
      </c>
      <c r="D20" s="160"/>
      <c r="E20" s="160"/>
      <c r="F20" s="160"/>
      <c r="G20" s="160"/>
      <c r="H20" s="138">
        <v>5555</v>
      </c>
      <c r="I20" s="95"/>
      <c r="J20" s="2"/>
    </row>
    <row r="21" spans="1:9" ht="9.75" customHeight="1">
      <c r="A21" s="5"/>
      <c r="B21" s="92"/>
      <c r="C21" s="153"/>
      <c r="D21" s="153"/>
      <c r="E21" s="153"/>
      <c r="F21" s="153"/>
      <c r="G21" s="153"/>
      <c r="H21" s="148"/>
      <c r="I21" s="95"/>
    </row>
    <row r="22" spans="1:9" ht="26.25" customHeight="1">
      <c r="A22" s="5"/>
      <c r="B22" s="92"/>
      <c r="C22" s="160" t="s">
        <v>206</v>
      </c>
      <c r="D22" s="160"/>
      <c r="E22" s="160"/>
      <c r="F22" s="160"/>
      <c r="G22" s="160"/>
      <c r="H22" s="138">
        <v>0</v>
      </c>
      <c r="I22" s="95"/>
    </row>
    <row r="23" spans="1:9" ht="9.75" customHeight="1">
      <c r="A23" s="5"/>
      <c r="B23" s="92"/>
      <c r="C23" s="146"/>
      <c r="D23" s="146"/>
      <c r="E23" s="146"/>
      <c r="F23" s="146"/>
      <c r="G23" s="146"/>
      <c r="H23" s="148"/>
      <c r="I23" s="95"/>
    </row>
    <row r="24" spans="1:9" ht="26.25" customHeight="1">
      <c r="A24" s="5"/>
      <c r="B24" s="92"/>
      <c r="C24" s="162" t="s">
        <v>204</v>
      </c>
      <c r="D24" s="162"/>
      <c r="E24" s="162"/>
      <c r="F24" s="162"/>
      <c r="G24" s="162"/>
      <c r="H24" s="138">
        <v>1233</v>
      </c>
      <c r="I24" s="95"/>
    </row>
    <row r="25" spans="1:9" ht="15">
      <c r="A25" s="5"/>
      <c r="B25" s="92"/>
      <c r="C25" s="146"/>
      <c r="D25" s="146"/>
      <c r="E25" s="146"/>
      <c r="F25" s="146"/>
      <c r="G25" s="146"/>
      <c r="H25" s="148"/>
      <c r="I25" s="95"/>
    </row>
    <row r="26" spans="1:9" ht="15">
      <c r="A26" s="5">
        <v>3</v>
      </c>
      <c r="B26" s="92" t="s">
        <v>196</v>
      </c>
      <c r="C26" s="92"/>
      <c r="D26" s="92"/>
      <c r="E26" s="92"/>
      <c r="F26" s="92"/>
      <c r="G26" s="95"/>
      <c r="H26" s="96"/>
      <c r="I26" s="97">
        <f>'Exhibit B'!F30</f>
        <v>407639.3632</v>
      </c>
    </row>
    <row r="27" spans="1:9" ht="15">
      <c r="A27" s="5"/>
      <c r="B27" s="92" t="s">
        <v>191</v>
      </c>
      <c r="C27" s="92"/>
      <c r="D27" s="92"/>
      <c r="E27" s="92"/>
      <c r="F27" s="92"/>
      <c r="G27" s="95"/>
      <c r="H27" s="96"/>
      <c r="I27" s="97"/>
    </row>
    <row r="28" spans="1:9" ht="15">
      <c r="A28" s="5"/>
      <c r="B28" s="92"/>
      <c r="C28" s="92"/>
      <c r="D28" s="92"/>
      <c r="E28" s="92"/>
      <c r="F28" s="92"/>
      <c r="G28" s="95"/>
      <c r="H28" s="96"/>
      <c r="I28" s="97"/>
    </row>
    <row r="29" spans="1:9" ht="15">
      <c r="A29" s="5">
        <v>4</v>
      </c>
      <c r="B29" s="92" t="s">
        <v>105</v>
      </c>
      <c r="C29" s="92"/>
      <c r="D29" s="92"/>
      <c r="E29" s="92"/>
      <c r="F29" s="92"/>
      <c r="G29" s="95"/>
      <c r="H29" s="95"/>
      <c r="I29" s="96"/>
    </row>
    <row r="30" spans="1:9" ht="15">
      <c r="A30" s="5"/>
      <c r="B30" s="92"/>
      <c r="C30" s="92" t="s">
        <v>10</v>
      </c>
      <c r="D30" s="92"/>
      <c r="E30" s="92"/>
      <c r="F30" s="92"/>
      <c r="G30" s="95"/>
      <c r="H30" s="95"/>
      <c r="I30" s="96"/>
    </row>
    <row r="31" spans="1:9" ht="15">
      <c r="A31" s="5"/>
      <c r="B31" s="92"/>
      <c r="C31" s="92" t="s">
        <v>210</v>
      </c>
      <c r="E31" s="92"/>
      <c r="F31" s="92"/>
      <c r="G31" s="95"/>
      <c r="H31" s="95">
        <f>+H18+H24</f>
        <v>988733</v>
      </c>
      <c r="I31" s="96"/>
    </row>
    <row r="32" spans="1:9" ht="15">
      <c r="A32" s="5"/>
      <c r="B32" s="92"/>
      <c r="C32" s="92" t="s">
        <v>184</v>
      </c>
      <c r="E32" s="92"/>
      <c r="F32" s="92"/>
      <c r="G32" s="95"/>
      <c r="H32" s="95">
        <f>+I26</f>
        <v>407639.3632</v>
      </c>
      <c r="I32" s="96"/>
    </row>
    <row r="33" spans="1:9" ht="15">
      <c r="A33" s="5"/>
      <c r="B33" s="92"/>
      <c r="C33" s="92"/>
      <c r="D33" s="92"/>
      <c r="E33" s="92"/>
      <c r="F33" s="92"/>
      <c r="G33" s="95"/>
      <c r="H33" s="95"/>
      <c r="I33" s="96"/>
    </row>
    <row r="34" spans="1:9" ht="39.75" customHeight="1">
      <c r="A34" s="5"/>
      <c r="B34" s="92"/>
      <c r="C34" s="171" t="s">
        <v>194</v>
      </c>
      <c r="D34" s="171"/>
      <c r="E34" s="171"/>
      <c r="F34" s="171"/>
      <c r="G34" s="171"/>
      <c r="H34" s="139">
        <v>475000</v>
      </c>
      <c r="I34" s="96"/>
    </row>
    <row r="35" spans="1:9" ht="15">
      <c r="A35" s="5"/>
      <c r="B35" s="92"/>
      <c r="C35" s="92" t="s">
        <v>185</v>
      </c>
      <c r="D35" s="92"/>
      <c r="E35" s="92"/>
      <c r="F35" s="92"/>
      <c r="G35" s="95"/>
      <c r="H35" s="140">
        <v>140000</v>
      </c>
      <c r="I35" s="96"/>
    </row>
    <row r="36" spans="1:9" ht="15.75" thickBot="1">
      <c r="A36" s="5"/>
      <c r="B36" s="92" t="s">
        <v>16</v>
      </c>
      <c r="C36" s="92"/>
      <c r="D36" s="92"/>
      <c r="E36" s="92"/>
      <c r="F36" s="92"/>
      <c r="G36" s="95"/>
      <c r="H36" s="95"/>
      <c r="I36" s="150">
        <f>+H31+H32+H34+H35</f>
        <v>2011372.3632</v>
      </c>
    </row>
    <row r="37" spans="1:9" ht="15.75" thickTop="1">
      <c r="A37" s="5"/>
      <c r="B37" s="92"/>
      <c r="C37" s="92"/>
      <c r="D37" s="92"/>
      <c r="E37" s="92"/>
      <c r="F37" s="92"/>
      <c r="G37" s="95"/>
      <c r="H37" s="95"/>
      <c r="I37" s="152"/>
    </row>
    <row r="38" spans="1:9" ht="15">
      <c r="A38" s="5">
        <v>5</v>
      </c>
      <c r="B38" s="92" t="s">
        <v>192</v>
      </c>
      <c r="C38" s="92"/>
      <c r="D38" s="92"/>
      <c r="E38" s="92"/>
      <c r="F38" s="92"/>
      <c r="G38" s="95"/>
      <c r="H38" s="95"/>
      <c r="I38" s="152"/>
    </row>
    <row r="39" spans="1:9" ht="15">
      <c r="A39" s="5"/>
      <c r="B39" s="92"/>
      <c r="C39" s="92" t="s">
        <v>209</v>
      </c>
      <c r="E39" s="92"/>
      <c r="F39" s="92"/>
      <c r="G39" s="95"/>
      <c r="H39" s="95">
        <f>H14+H20</f>
        <v>68055</v>
      </c>
      <c r="I39" s="96"/>
    </row>
    <row r="40" spans="1:9" ht="15">
      <c r="A40" s="5"/>
      <c r="B40" s="92"/>
      <c r="C40" s="92"/>
      <c r="E40" s="92"/>
      <c r="F40" s="92"/>
      <c r="G40" s="95"/>
      <c r="H40" s="95"/>
      <c r="I40" s="96"/>
    </row>
    <row r="41" spans="1:9" ht="42" customHeight="1">
      <c r="A41" s="5"/>
      <c r="B41" s="92"/>
      <c r="C41" s="171" t="s">
        <v>195</v>
      </c>
      <c r="D41" s="171"/>
      <c r="E41" s="171"/>
      <c r="F41" s="171"/>
      <c r="G41" s="171"/>
      <c r="H41" s="140">
        <v>3150.5</v>
      </c>
      <c r="I41" s="152"/>
    </row>
    <row r="42" spans="1:9" ht="15.75" thickBot="1">
      <c r="A42" s="5"/>
      <c r="B42" s="92" t="s">
        <v>207</v>
      </c>
      <c r="C42" s="92"/>
      <c r="D42" s="92"/>
      <c r="E42" s="92"/>
      <c r="F42" s="92"/>
      <c r="G42" s="95"/>
      <c r="H42" s="95"/>
      <c r="I42" s="150">
        <f>H39+H41</f>
        <v>71205.5</v>
      </c>
    </row>
    <row r="43" spans="1:10" ht="15.75" thickTop="1">
      <c r="A43" s="5"/>
      <c r="B43" s="92"/>
      <c r="C43" s="92"/>
      <c r="D43" s="92"/>
      <c r="E43" s="92"/>
      <c r="F43" s="92"/>
      <c r="G43" s="95"/>
      <c r="H43" s="95"/>
      <c r="I43" s="96"/>
      <c r="J43" s="2"/>
    </row>
    <row r="44" spans="1:10" ht="15.75" thickBot="1">
      <c r="A44" s="5">
        <v>6</v>
      </c>
      <c r="B44" s="94" t="s">
        <v>17</v>
      </c>
      <c r="C44" s="94"/>
      <c r="D44" s="94"/>
      <c r="E44" s="94"/>
      <c r="F44" s="94"/>
      <c r="G44" s="95"/>
      <c r="H44" s="96"/>
      <c r="I44" s="151">
        <f>H14+H18+H20+H24+I26+H34+H41</f>
        <v>1942577.8632</v>
      </c>
      <c r="J44" s="2">
        <f>I42+I36-H35</f>
        <v>1942577.8632</v>
      </c>
    </row>
    <row r="45" spans="1:9" ht="15.75" thickTop="1">
      <c r="A45" s="5"/>
      <c r="B45" s="94"/>
      <c r="C45" s="94"/>
      <c r="D45" s="94"/>
      <c r="E45" s="94"/>
      <c r="F45" s="94"/>
      <c r="G45" s="95"/>
      <c r="H45" s="96"/>
      <c r="I45" s="96"/>
    </row>
    <row r="46" spans="1:9" ht="15.75">
      <c r="A46" s="34" t="s">
        <v>94</v>
      </c>
      <c r="B46" s="7"/>
      <c r="C46" s="7"/>
      <c r="D46" s="7"/>
      <c r="E46" s="7"/>
      <c r="F46" s="7"/>
      <c r="G46" s="28"/>
      <c r="H46" s="28"/>
      <c r="I46" s="28"/>
    </row>
    <row r="47" spans="2:9" s="9" customFormat="1" ht="15.75">
      <c r="B47" s="88" t="s">
        <v>15</v>
      </c>
      <c r="G47" s="89"/>
      <c r="H47" s="89"/>
      <c r="I47" s="90"/>
    </row>
    <row r="48" spans="1:9" ht="15">
      <c r="A48" s="169" t="s">
        <v>176</v>
      </c>
      <c r="B48" s="169"/>
      <c r="C48" s="169"/>
      <c r="D48" s="169"/>
      <c r="E48" s="169"/>
      <c r="F48" s="169"/>
      <c r="G48" s="169"/>
      <c r="H48" s="169"/>
      <c r="I48" s="169"/>
    </row>
    <row r="49" spans="1:9" ht="9.75" customHeight="1">
      <c r="A49" s="147"/>
      <c r="B49" s="147"/>
      <c r="C49" s="147"/>
      <c r="D49" s="147"/>
      <c r="E49" s="147"/>
      <c r="F49" s="147"/>
      <c r="G49" s="147"/>
      <c r="H49" s="147"/>
      <c r="I49"/>
    </row>
    <row r="50" spans="1:9" ht="39.75" customHeight="1">
      <c r="A50" s="168" t="s">
        <v>182</v>
      </c>
      <c r="B50" s="168"/>
      <c r="C50" s="168"/>
      <c r="D50" s="168"/>
      <c r="E50" s="168"/>
      <c r="F50" s="168"/>
      <c r="G50" s="168"/>
      <c r="H50" s="168"/>
      <c r="I50" s="168"/>
    </row>
    <row r="51" spans="1:9" ht="15">
      <c r="A51" s="38"/>
      <c r="B51" s="38"/>
      <c r="C51" s="38"/>
      <c r="D51" s="38"/>
      <c r="E51" s="38"/>
      <c r="F51" s="38"/>
      <c r="G51" s="38"/>
      <c r="H51" s="38"/>
      <c r="I51"/>
    </row>
    <row r="52" spans="1:9" ht="15" customHeight="1">
      <c r="A52" s="5">
        <v>1</v>
      </c>
      <c r="B52" s="94" t="s">
        <v>241</v>
      </c>
      <c r="C52" s="94"/>
      <c r="D52" s="94"/>
      <c r="E52" s="94"/>
      <c r="F52" s="94"/>
      <c r="G52" s="95"/>
      <c r="H52" s="96"/>
      <c r="I52" s="161">
        <v>667794</v>
      </c>
    </row>
    <row r="53" spans="1:9" ht="15">
      <c r="A53" s="5"/>
      <c r="B53" s="92"/>
      <c r="C53" s="92"/>
      <c r="D53" s="92"/>
      <c r="E53" s="92"/>
      <c r="F53" s="92"/>
      <c r="G53" s="95"/>
      <c r="H53" s="96"/>
      <c r="I53" s="95"/>
    </row>
    <row r="54" spans="1:9" ht="14.25" customHeight="1">
      <c r="A54" s="5">
        <v>2</v>
      </c>
      <c r="B54" s="170" t="s">
        <v>190</v>
      </c>
      <c r="C54" s="170"/>
      <c r="D54" s="170"/>
      <c r="E54" s="170"/>
      <c r="F54" s="170"/>
      <c r="G54" s="170"/>
      <c r="H54" s="96"/>
      <c r="I54" s="95"/>
    </row>
    <row r="55" spans="1:9" ht="15" customHeight="1">
      <c r="A55" s="5"/>
      <c r="B55" s="170"/>
      <c r="C55" s="170"/>
      <c r="D55" s="170"/>
      <c r="E55" s="170"/>
      <c r="F55" s="170"/>
      <c r="G55" s="170"/>
      <c r="H55" s="96"/>
      <c r="I55" s="95">
        <f>H57+H59+H61+H63+H65+H67</f>
        <v>664793</v>
      </c>
    </row>
    <row r="56" spans="1:9" ht="15">
      <c r="A56" s="5"/>
      <c r="B56" s="92"/>
      <c r="C56" s="92"/>
      <c r="D56" s="92"/>
      <c r="E56" s="92"/>
      <c r="F56" s="92"/>
      <c r="G56" s="95"/>
      <c r="H56" s="96"/>
      <c r="I56" s="95"/>
    </row>
    <row r="57" spans="1:9" ht="26.25" customHeight="1">
      <c r="A57" s="5"/>
      <c r="B57" s="92"/>
      <c r="C57" s="170" t="s">
        <v>200</v>
      </c>
      <c r="D57" s="170"/>
      <c r="E57" s="170"/>
      <c r="F57" s="170"/>
      <c r="G57" s="175"/>
      <c r="H57" s="138">
        <v>27525</v>
      </c>
      <c r="I57" s="95"/>
    </row>
    <row r="58" spans="1:9" ht="15">
      <c r="A58" s="5"/>
      <c r="B58" s="94"/>
      <c r="C58" s="154"/>
      <c r="D58" s="154"/>
      <c r="E58" s="154"/>
      <c r="F58" s="154"/>
      <c r="G58" s="155"/>
      <c r="H58" s="95"/>
      <c r="I58" s="95"/>
    </row>
    <row r="59" spans="1:9" ht="26.25" customHeight="1">
      <c r="A59" s="5"/>
      <c r="B59" s="92"/>
      <c r="C59" s="170" t="s">
        <v>205</v>
      </c>
      <c r="D59" s="170"/>
      <c r="E59" s="170"/>
      <c r="F59" s="170"/>
      <c r="G59" s="175"/>
      <c r="H59" s="138">
        <v>95415</v>
      </c>
      <c r="I59" s="95"/>
    </row>
    <row r="60" spans="1:9" ht="15">
      <c r="A60" s="5"/>
      <c r="B60" s="94"/>
      <c r="C60" s="153"/>
      <c r="D60" s="153"/>
      <c r="E60" s="153"/>
      <c r="F60" s="153"/>
      <c r="G60" s="153"/>
      <c r="H60" s="95"/>
      <c r="I60" s="95"/>
    </row>
    <row r="61" spans="1:9" ht="26.25" customHeight="1">
      <c r="A61" s="5"/>
      <c r="B61" s="92"/>
      <c r="C61" s="162" t="s">
        <v>202</v>
      </c>
      <c r="D61" s="162"/>
      <c r="E61" s="162"/>
      <c r="F61" s="162"/>
      <c r="G61" s="173"/>
      <c r="H61" s="138">
        <v>512975</v>
      </c>
      <c r="I61" s="95"/>
    </row>
    <row r="62" spans="1:9" ht="10.5" customHeight="1">
      <c r="A62" s="5"/>
      <c r="B62" s="92"/>
      <c r="C62" s="153"/>
      <c r="D62" s="153"/>
      <c r="E62" s="153"/>
      <c r="F62" s="153"/>
      <c r="G62" s="153"/>
      <c r="H62" s="148"/>
      <c r="I62" s="95"/>
    </row>
    <row r="63" spans="1:9" ht="26.25" customHeight="1">
      <c r="A63" s="5"/>
      <c r="B63" s="92"/>
      <c r="C63" s="162" t="s">
        <v>203</v>
      </c>
      <c r="D63" s="162"/>
      <c r="E63" s="162"/>
      <c r="F63" s="162"/>
      <c r="G63" s="173"/>
      <c r="H63" s="138">
        <v>25150</v>
      </c>
      <c r="I63" s="95"/>
    </row>
    <row r="64" spans="1:9" ht="10.5" customHeight="1">
      <c r="A64" s="5"/>
      <c r="B64" s="92"/>
      <c r="C64" s="153"/>
      <c r="D64" s="153"/>
      <c r="E64" s="153"/>
      <c r="F64" s="153"/>
      <c r="G64" s="153"/>
      <c r="H64" s="148"/>
      <c r="I64" s="95"/>
    </row>
    <row r="65" spans="1:9" ht="26.25" customHeight="1">
      <c r="A65" s="5"/>
      <c r="B65" s="92"/>
      <c r="C65" s="162" t="s">
        <v>206</v>
      </c>
      <c r="D65" s="162"/>
      <c r="E65" s="162"/>
      <c r="F65" s="162"/>
      <c r="G65" s="173"/>
      <c r="H65" s="138">
        <v>2495</v>
      </c>
      <c r="I65" s="95"/>
    </row>
    <row r="66" spans="1:9" ht="9.75" customHeight="1">
      <c r="A66" s="5"/>
      <c r="B66" s="92"/>
      <c r="C66" s="153"/>
      <c r="D66" s="153"/>
      <c r="E66" s="153"/>
      <c r="F66" s="153"/>
      <c r="G66" s="153"/>
      <c r="H66" s="148"/>
      <c r="I66" s="95"/>
    </row>
    <row r="67" spans="1:9" ht="26.25" customHeight="1">
      <c r="A67" s="5"/>
      <c r="B67" s="92"/>
      <c r="C67" s="162" t="s">
        <v>204</v>
      </c>
      <c r="D67" s="162"/>
      <c r="E67" s="162"/>
      <c r="F67" s="162"/>
      <c r="G67" s="173"/>
      <c r="H67" s="138">
        <v>1233</v>
      </c>
      <c r="I67" s="95"/>
    </row>
    <row r="68" spans="1:9" ht="15">
      <c r="A68" s="5"/>
      <c r="B68" s="92"/>
      <c r="C68" s="92"/>
      <c r="D68" s="92"/>
      <c r="E68" s="92"/>
      <c r="F68" s="92"/>
      <c r="G68" s="95"/>
      <c r="H68" s="96"/>
      <c r="I68" s="95"/>
    </row>
    <row r="69" spans="1:9" ht="15">
      <c r="A69" s="5">
        <v>3</v>
      </c>
      <c r="B69" s="92" t="s">
        <v>198</v>
      </c>
      <c r="C69" s="92"/>
      <c r="D69" s="92"/>
      <c r="E69" s="92"/>
      <c r="F69" s="92"/>
      <c r="G69" s="95"/>
      <c r="H69" s="96"/>
      <c r="I69" s="97">
        <f>'Exhibit B'!Q32</f>
        <v>109914.1539151901</v>
      </c>
    </row>
    <row r="70" spans="1:9" ht="15">
      <c r="A70" s="5"/>
      <c r="B70" s="92"/>
      <c r="C70" s="92" t="s">
        <v>191</v>
      </c>
      <c r="D70" s="92"/>
      <c r="E70" s="92"/>
      <c r="F70" s="92"/>
      <c r="G70" s="95"/>
      <c r="H70" s="96"/>
      <c r="I70" s="97"/>
    </row>
    <row r="71" spans="1:9" ht="15">
      <c r="A71" s="5"/>
      <c r="B71" s="92"/>
      <c r="C71" s="92"/>
      <c r="D71" s="92"/>
      <c r="E71" s="92"/>
      <c r="F71" s="92"/>
      <c r="G71" s="95"/>
      <c r="H71" s="96"/>
      <c r="I71" s="97"/>
    </row>
    <row r="72" spans="1:9" ht="15">
      <c r="A72" s="5">
        <v>4</v>
      </c>
      <c r="B72" s="92" t="s">
        <v>105</v>
      </c>
      <c r="C72" s="92"/>
      <c r="D72" s="92"/>
      <c r="E72" s="92"/>
      <c r="F72" s="92"/>
      <c r="G72" s="95"/>
      <c r="H72" s="95"/>
      <c r="I72" s="96"/>
    </row>
    <row r="73" spans="1:9" ht="15">
      <c r="A73" s="5"/>
      <c r="B73" s="92"/>
      <c r="C73" s="92" t="s">
        <v>10</v>
      </c>
      <c r="D73" s="92"/>
      <c r="E73" s="92"/>
      <c r="F73" s="92"/>
      <c r="G73" s="95"/>
      <c r="H73" s="95"/>
      <c r="I73" s="96"/>
    </row>
    <row r="74" spans="1:9" ht="15">
      <c r="A74" s="5"/>
      <c r="B74" s="92"/>
      <c r="C74" s="92" t="s">
        <v>210</v>
      </c>
      <c r="D74" s="92"/>
      <c r="E74" s="92"/>
      <c r="F74" s="92"/>
      <c r="G74" s="95"/>
      <c r="H74" s="95">
        <f>+H61+H67</f>
        <v>514208</v>
      </c>
      <c r="I74" s="96"/>
    </row>
    <row r="75" spans="1:9" ht="15">
      <c r="A75" s="5"/>
      <c r="B75" s="92"/>
      <c r="C75" s="92" t="s">
        <v>184</v>
      </c>
      <c r="D75" s="92"/>
      <c r="E75" s="92"/>
      <c r="F75" s="92"/>
      <c r="G75" s="95"/>
      <c r="H75" s="95">
        <f>+I69</f>
        <v>109914.1539151901</v>
      </c>
      <c r="I75" s="96"/>
    </row>
    <row r="76" spans="1:9" ht="15">
      <c r="A76" s="5"/>
      <c r="B76" s="92"/>
      <c r="C76" s="92"/>
      <c r="D76" s="92"/>
      <c r="E76" s="92"/>
      <c r="F76" s="92"/>
      <c r="G76" s="95"/>
      <c r="H76" s="95"/>
      <c r="I76" s="96"/>
    </row>
    <row r="77" spans="1:9" ht="43.5" customHeight="1">
      <c r="A77" s="5"/>
      <c r="B77" s="92"/>
      <c r="C77" s="171" t="s">
        <v>193</v>
      </c>
      <c r="D77" s="171"/>
      <c r="E77" s="171"/>
      <c r="F77" s="171"/>
      <c r="G77" s="172"/>
      <c r="H77" s="141">
        <v>75000</v>
      </c>
      <c r="I77" s="96"/>
    </row>
    <row r="78" spans="1:9" ht="15">
      <c r="A78" s="5"/>
      <c r="B78" s="92"/>
      <c r="C78" s="92" t="s">
        <v>185</v>
      </c>
      <c r="D78" s="92"/>
      <c r="E78" s="92"/>
      <c r="F78" s="92"/>
      <c r="G78" s="95"/>
      <c r="H78" s="140">
        <v>27085.85</v>
      </c>
      <c r="I78" s="96"/>
    </row>
    <row r="79" spans="1:9" ht="15">
      <c r="A79" s="5"/>
      <c r="B79" s="92"/>
      <c r="C79" s="92"/>
      <c r="D79" s="92"/>
      <c r="E79" s="92"/>
      <c r="F79" s="92"/>
      <c r="G79" s="95"/>
      <c r="H79" s="95"/>
      <c r="I79" s="96"/>
    </row>
    <row r="80" spans="1:9" ht="15.75" thickBot="1">
      <c r="A80" s="5"/>
      <c r="B80" s="92" t="s">
        <v>16</v>
      </c>
      <c r="C80" s="92"/>
      <c r="D80" s="92"/>
      <c r="E80" s="92"/>
      <c r="F80" s="92"/>
      <c r="G80" s="95"/>
      <c r="H80" s="95"/>
      <c r="I80" s="150">
        <f>+H74+H75+H77+H78</f>
        <v>726208.0039151901</v>
      </c>
    </row>
    <row r="81" spans="1:9" ht="13.5" customHeight="1" thickTop="1">
      <c r="A81" s="5"/>
      <c r="B81" s="92"/>
      <c r="C81" s="92"/>
      <c r="D81" s="92"/>
      <c r="E81" s="92"/>
      <c r="F81" s="92"/>
      <c r="G81" s="95"/>
      <c r="H81" s="95"/>
      <c r="I81" s="152"/>
    </row>
    <row r="82" spans="1:9" ht="15">
      <c r="A82" s="5">
        <v>5</v>
      </c>
      <c r="B82" s="92" t="s">
        <v>192</v>
      </c>
      <c r="C82" s="92"/>
      <c r="D82" s="92"/>
      <c r="E82" s="92"/>
      <c r="F82" s="92"/>
      <c r="G82" s="95"/>
      <c r="H82" s="95"/>
      <c r="I82" s="152"/>
    </row>
    <row r="83" spans="1:9" ht="15">
      <c r="A83" s="5"/>
      <c r="B83" s="92"/>
      <c r="C83" s="92" t="s">
        <v>209</v>
      </c>
      <c r="D83" s="92"/>
      <c r="E83" s="92"/>
      <c r="F83" s="92"/>
      <c r="G83" s="95"/>
      <c r="H83" s="95">
        <f>H57+H63</f>
        <v>52675</v>
      </c>
      <c r="I83" s="96"/>
    </row>
    <row r="84" spans="1:9" ht="12" customHeight="1">
      <c r="A84" s="5"/>
      <c r="B84" s="92"/>
      <c r="C84" s="92"/>
      <c r="D84" s="92"/>
      <c r="E84" s="92"/>
      <c r="F84" s="92"/>
      <c r="G84" s="95"/>
      <c r="H84" s="95"/>
      <c r="I84" s="96"/>
    </row>
    <row r="85" spans="1:9" ht="45" customHeight="1">
      <c r="A85" s="5"/>
      <c r="B85" s="92"/>
      <c r="C85" s="171" t="s">
        <v>195</v>
      </c>
      <c r="D85" s="171"/>
      <c r="E85" s="171"/>
      <c r="F85" s="171"/>
      <c r="G85" s="172"/>
      <c r="H85" s="140">
        <v>12444</v>
      </c>
      <c r="I85" s="152"/>
    </row>
    <row r="86" spans="1:9" ht="15.75" thickBot="1">
      <c r="A86" s="5"/>
      <c r="B86" s="92" t="s">
        <v>208</v>
      </c>
      <c r="C86" s="92"/>
      <c r="D86" s="92"/>
      <c r="E86" s="92"/>
      <c r="F86" s="92"/>
      <c r="G86" s="95"/>
      <c r="H86" s="95"/>
      <c r="I86" s="150">
        <f>H83+H85</f>
        <v>65119</v>
      </c>
    </row>
    <row r="87" spans="1:9" ht="15.75" thickTop="1">
      <c r="A87" s="5"/>
      <c r="B87" s="92"/>
      <c r="C87" s="92"/>
      <c r="D87" s="92"/>
      <c r="E87" s="92"/>
      <c r="F87" s="92"/>
      <c r="G87" s="95"/>
      <c r="H87" s="95"/>
      <c r="I87" s="96"/>
    </row>
    <row r="88" spans="1:10" ht="15.75" thickBot="1">
      <c r="A88" s="5">
        <v>6</v>
      </c>
      <c r="B88" s="94" t="s">
        <v>17</v>
      </c>
      <c r="C88" s="94"/>
      <c r="D88" s="94"/>
      <c r="E88" s="94"/>
      <c r="F88" s="94"/>
      <c r="G88" s="95"/>
      <c r="H88" s="96"/>
      <c r="I88" s="151">
        <f>H57+H61+H63+H67+I69+H77+H85</f>
        <v>764241.1539151901</v>
      </c>
      <c r="J88" s="2"/>
    </row>
    <row r="89" spans="1:9" ht="15.75" thickTop="1">
      <c r="A89" s="5"/>
      <c r="B89" s="92"/>
      <c r="C89" s="92"/>
      <c r="D89" s="92"/>
      <c r="E89" s="92"/>
      <c r="F89" s="92"/>
      <c r="G89" s="95"/>
      <c r="H89" s="95"/>
      <c r="I89" s="96"/>
    </row>
    <row r="90" spans="1:9" ht="15">
      <c r="A90" s="5"/>
      <c r="B90" s="94"/>
      <c r="C90" s="94"/>
      <c r="D90" s="94"/>
      <c r="E90" s="94"/>
      <c r="F90" s="94"/>
      <c r="G90" s="95"/>
      <c r="H90" s="96"/>
      <c r="I90" s="96"/>
    </row>
    <row r="91" spans="2:9" ht="15">
      <c r="B91" s="92"/>
      <c r="C91" s="92"/>
      <c r="D91" s="92"/>
      <c r="E91" s="92"/>
      <c r="F91" s="92"/>
      <c r="G91" s="95"/>
      <c r="H91" s="95"/>
      <c r="I91" s="96"/>
    </row>
    <row r="92" spans="2:9" ht="15">
      <c r="B92" s="92"/>
      <c r="C92" s="92"/>
      <c r="D92" s="92"/>
      <c r="E92" s="92"/>
      <c r="F92" s="92"/>
      <c r="G92" s="95"/>
      <c r="H92" s="95"/>
      <c r="I92" s="96"/>
    </row>
    <row r="93" spans="2:9" ht="15">
      <c r="B93" s="92"/>
      <c r="C93" s="92"/>
      <c r="D93" s="92"/>
      <c r="E93" s="92"/>
      <c r="F93" s="92"/>
      <c r="G93" s="95"/>
      <c r="H93" s="95"/>
      <c r="I93" s="96"/>
    </row>
    <row r="94" spans="2:9" ht="15">
      <c r="B94" s="92"/>
      <c r="C94" s="92"/>
      <c r="D94" s="92"/>
      <c r="E94" s="92"/>
      <c r="F94" s="92"/>
      <c r="G94" s="95"/>
      <c r="H94" s="95"/>
      <c r="I94" s="96"/>
    </row>
    <row r="95" spans="2:9" ht="15">
      <c r="B95" s="92"/>
      <c r="C95" s="92"/>
      <c r="D95" s="92"/>
      <c r="E95" s="92"/>
      <c r="F95" s="92"/>
      <c r="G95" s="95"/>
      <c r="H95" s="95"/>
      <c r="I95" s="96"/>
    </row>
    <row r="96" spans="2:9" ht="15">
      <c r="B96" s="92"/>
      <c r="C96" s="92"/>
      <c r="D96" s="92"/>
      <c r="E96" s="92"/>
      <c r="F96" s="92"/>
      <c r="G96" s="95"/>
      <c r="H96" s="95"/>
      <c r="I96" s="96"/>
    </row>
    <row r="97" ht="15"/>
    <row r="98" ht="15"/>
    <row r="99" ht="15"/>
    <row r="100" ht="15"/>
    <row r="101" ht="15"/>
    <row r="102" ht="15"/>
    <row r="103" ht="15"/>
    <row r="104" ht="15"/>
    <row r="105" ht="15"/>
    <row r="106" ht="15"/>
  </sheetData>
  <sheetProtection/>
  <mergeCells count="21">
    <mergeCell ref="C14:G14"/>
    <mergeCell ref="C41:G41"/>
    <mergeCell ref="A7:I7"/>
    <mergeCell ref="C24:G24"/>
    <mergeCell ref="B11:G12"/>
    <mergeCell ref="C59:G59"/>
    <mergeCell ref="C57:G57"/>
    <mergeCell ref="B54:G55"/>
    <mergeCell ref="A50:I50"/>
    <mergeCell ref="A48:I48"/>
    <mergeCell ref="C34:G34"/>
    <mergeCell ref="A5:I5"/>
    <mergeCell ref="A3:I3"/>
    <mergeCell ref="C18:G18"/>
    <mergeCell ref="C16:G16"/>
    <mergeCell ref="C85:G85"/>
    <mergeCell ref="C77:G77"/>
    <mergeCell ref="C67:G67"/>
    <mergeCell ref="C65:G65"/>
    <mergeCell ref="C63:G63"/>
    <mergeCell ref="C61:G61"/>
  </mergeCells>
  <printOptions/>
  <pageMargins left="0.7" right="0.7" top="0.75" bottom="0.75" header="0.3" footer="0.3"/>
  <pageSetup horizontalDpi="600" verticalDpi="600" orientation="portrait" pageOrder="overThenDown" r:id="rId4"/>
  <headerFooter>
    <oddFooter>&amp;C&amp;Pof &amp;N</oddFooter>
  </headerFooter>
  <rowBreaks count="1" manualBreakCount="1">
    <brk id="45" max="17" man="1"/>
  </rowBreaks>
  <drawing r:id="rId3"/>
  <legacyDrawing r:id="rId2"/>
</worksheet>
</file>

<file path=xl/worksheets/sheet3.xml><?xml version="1.0" encoding="utf-8"?>
<worksheet xmlns="http://schemas.openxmlformats.org/spreadsheetml/2006/main" xmlns:r="http://schemas.openxmlformats.org/officeDocument/2006/relationships">
  <dimension ref="A1:U48"/>
  <sheetViews>
    <sheetView zoomScale="90" zoomScaleNormal="90" zoomScalePageLayoutView="0" workbookViewId="0" topLeftCell="A1">
      <selection activeCell="E24" sqref="E24"/>
    </sheetView>
  </sheetViews>
  <sheetFormatPr defaultColWidth="9.140625" defaultRowHeight="15"/>
  <cols>
    <col min="2" max="2" width="15.421875" style="0" customWidth="1"/>
    <col min="5" max="5" width="16.57421875" style="0" customWidth="1"/>
    <col min="6" max="6" width="13.28125" style="0" customWidth="1"/>
    <col min="7" max="7" width="10.57421875" style="0" bestFit="1" customWidth="1"/>
    <col min="8" max="8" width="6.140625" style="0" customWidth="1"/>
    <col min="9" max="9" width="3.421875" style="0" customWidth="1"/>
    <col min="10" max="10" width="3.421875" style="52" customWidth="1"/>
    <col min="11" max="11" width="3.421875" style="0" customWidth="1"/>
    <col min="16" max="16" width="20.00390625" style="0" customWidth="1"/>
    <col min="17" max="17" width="10.7109375" style="0" customWidth="1"/>
    <col min="18" max="18" width="8.00390625" style="0" customWidth="1"/>
    <col min="19" max="19" width="10.57421875" style="0" bestFit="1" customWidth="1"/>
  </cols>
  <sheetData>
    <row r="1" spans="1:21" ht="15">
      <c r="A1" s="30" t="s">
        <v>95</v>
      </c>
      <c r="B1" s="29"/>
      <c r="C1" s="29"/>
      <c r="D1" s="29"/>
      <c r="E1" s="29"/>
      <c r="F1" s="142" t="s">
        <v>173</v>
      </c>
      <c r="G1" s="145">
        <f>Index!D3</f>
        <v>44307</v>
      </c>
      <c r="H1" s="29"/>
      <c r="I1" s="29"/>
      <c r="J1" s="57"/>
      <c r="L1" s="30" t="s">
        <v>95</v>
      </c>
      <c r="M1" s="6"/>
      <c r="N1" s="6"/>
      <c r="O1" s="30"/>
      <c r="P1" s="30"/>
      <c r="Q1" s="30"/>
      <c r="R1" s="142" t="s">
        <v>173</v>
      </c>
      <c r="S1" s="145">
        <f>Index!D3</f>
        <v>44307</v>
      </c>
      <c r="T1" s="30"/>
      <c r="U1" s="30"/>
    </row>
    <row r="2" spans="1:14" ht="15">
      <c r="A2" s="35" t="s">
        <v>14</v>
      </c>
      <c r="N2" s="35" t="s">
        <v>15</v>
      </c>
    </row>
    <row r="4" ht="15"/>
    <row r="5" ht="15"/>
    <row r="6" ht="15"/>
    <row r="7" ht="15"/>
    <row r="8" ht="15"/>
    <row r="9" ht="15"/>
    <row r="10" ht="15"/>
    <row r="11" ht="15"/>
    <row r="12" ht="15"/>
    <row r="13" ht="15"/>
    <row r="14" ht="15"/>
    <row r="15" ht="15"/>
    <row r="16" ht="15"/>
    <row r="17" ht="15"/>
    <row r="18" ht="15"/>
    <row r="19" ht="15"/>
    <row r="20" ht="15"/>
    <row r="21" ht="15"/>
    <row r="22" ht="15"/>
    <row r="23" ht="15"/>
    <row r="25" spans="14:17" ht="14.25">
      <c r="N25" s="171" t="s">
        <v>177</v>
      </c>
      <c r="O25" s="171"/>
      <c r="P25" s="171"/>
      <c r="Q25" s="104">
        <v>515491</v>
      </c>
    </row>
    <row r="26" spans="14:17" ht="14.25">
      <c r="N26" s="171" t="s">
        <v>178</v>
      </c>
      <c r="O26" s="171"/>
      <c r="P26" s="171"/>
      <c r="Q26" s="104">
        <v>442354</v>
      </c>
    </row>
    <row r="27" spans="2:17" ht="14.25">
      <c r="B27" s="99" t="s">
        <v>12</v>
      </c>
      <c r="C27" s="91"/>
      <c r="D27" s="91"/>
      <c r="F27" s="103">
        <v>1.3464</v>
      </c>
      <c r="N27" s="92" t="s">
        <v>13</v>
      </c>
      <c r="O27" s="92"/>
      <c r="Q27" s="100">
        <f>+Q25-Q26</f>
        <v>73137</v>
      </c>
    </row>
    <row r="28" spans="2:17" ht="14.25">
      <c r="B28" s="99" t="s">
        <v>186</v>
      </c>
      <c r="C28" s="91"/>
      <c r="D28" s="91"/>
      <c r="F28" s="98">
        <f>'Exhibit A'!I12</f>
        <v>1176788</v>
      </c>
      <c r="N28" s="6" t="s">
        <v>179</v>
      </c>
      <c r="O28" s="149"/>
      <c r="P28" s="6"/>
      <c r="Q28" s="101">
        <f>+Q27/Q26</f>
        <v>0.16533590744064708</v>
      </c>
    </row>
    <row r="29" spans="2:17" ht="14.25">
      <c r="B29" s="176" t="s">
        <v>189</v>
      </c>
      <c r="C29" s="176"/>
      <c r="D29" s="176"/>
      <c r="E29" s="176"/>
      <c r="F29" s="98">
        <f>+F27*F28</f>
        <v>1584427.3632</v>
      </c>
      <c r="N29" s="92"/>
      <c r="O29" s="92"/>
      <c r="Q29" s="101"/>
    </row>
    <row r="30" spans="2:17" ht="14.25">
      <c r="B30" s="176" t="s">
        <v>183</v>
      </c>
      <c r="C30" s="176"/>
      <c r="D30" s="176"/>
      <c r="E30" s="176"/>
      <c r="F30" s="177">
        <f>+F29-F28</f>
        <v>407639.3632</v>
      </c>
      <c r="N30" s="92"/>
      <c r="O30" s="92"/>
      <c r="Q30" s="100"/>
    </row>
    <row r="31" spans="2:17" ht="14.25">
      <c r="B31" s="176"/>
      <c r="C31" s="176"/>
      <c r="D31" s="176"/>
      <c r="E31" s="176"/>
      <c r="F31" s="177"/>
      <c r="N31" s="99" t="s">
        <v>186</v>
      </c>
      <c r="O31" s="92"/>
      <c r="Q31" s="102">
        <f>'Exhibit A'!I55</f>
        <v>664793</v>
      </c>
    </row>
    <row r="32" spans="14:17" ht="14.25">
      <c r="N32" s="170" t="s">
        <v>187</v>
      </c>
      <c r="O32" s="170"/>
      <c r="P32" s="170"/>
      <c r="Q32" s="102">
        <f>+Q31*Q28</f>
        <v>109914.1539151901</v>
      </c>
    </row>
    <row r="33" spans="14:17" ht="14.25">
      <c r="N33" s="170" t="s">
        <v>188</v>
      </c>
      <c r="O33" s="170"/>
      <c r="P33" s="170"/>
      <c r="Q33" s="102">
        <f>+Q31+Q32</f>
        <v>774707.1539151901</v>
      </c>
    </row>
    <row r="39" ht="28.5" customHeight="1"/>
    <row r="43" ht="14.25">
      <c r="F43" s="2"/>
    </row>
    <row r="46" ht="29.25" customHeight="1"/>
    <row r="47" ht="30" customHeight="1"/>
    <row r="48" spans="15:17" ht="14.25">
      <c r="O48" s="92"/>
      <c r="P48" s="92"/>
      <c r="Q48" s="92"/>
    </row>
    <row r="50" ht="29.25" customHeight="1"/>
  </sheetData>
  <sheetProtection/>
  <mergeCells count="7">
    <mergeCell ref="B29:E29"/>
    <mergeCell ref="N25:P25"/>
    <mergeCell ref="N26:P26"/>
    <mergeCell ref="N32:P32"/>
    <mergeCell ref="N33:P33"/>
    <mergeCell ref="B30:E31"/>
    <mergeCell ref="F30:F31"/>
  </mergeCells>
  <printOptions/>
  <pageMargins left="0.7" right="0.7" top="0.75" bottom="0.75" header="0.3" footer="0.3"/>
  <pageSetup horizontalDpi="600" verticalDpi="600" orientation="portrait" scale="90" r:id="rId2"/>
  <headerFooter>
    <oddFooter>&amp;C&amp;Pof &amp;N</oddFooter>
  </headerFooter>
  <drawing r:id="rId1"/>
</worksheet>
</file>

<file path=xl/worksheets/sheet4.xml><?xml version="1.0" encoding="utf-8"?>
<worksheet xmlns="http://schemas.openxmlformats.org/spreadsheetml/2006/main" xmlns:r="http://schemas.openxmlformats.org/officeDocument/2006/relationships">
  <dimension ref="A1:J77"/>
  <sheetViews>
    <sheetView tabSelected="1" zoomScalePageLayoutView="0" workbookViewId="0" topLeftCell="A1">
      <selection activeCell="D85" sqref="D85"/>
    </sheetView>
  </sheetViews>
  <sheetFormatPr defaultColWidth="9.140625" defaultRowHeight="15"/>
  <cols>
    <col min="2" max="2" width="9.57421875" style="0" bestFit="1" customWidth="1"/>
    <col min="3" max="3" width="20.57421875" style="0" customWidth="1"/>
    <col min="4" max="4" width="14.28125" style="0" bestFit="1" customWidth="1"/>
    <col min="5" max="5" width="12.140625" style="0" bestFit="1" customWidth="1"/>
    <col min="6" max="6" width="3.421875" style="0" customWidth="1"/>
    <col min="7" max="7" width="10.57421875" style="0" customWidth="1"/>
    <col min="8" max="8" width="22.8515625" style="0" customWidth="1"/>
    <col min="9" max="9" width="14.28125" style="0" bestFit="1" customWidth="1"/>
    <col min="10" max="10" width="13.7109375" style="0" bestFit="1" customWidth="1"/>
  </cols>
  <sheetData>
    <row r="1" ht="15">
      <c r="A1" s="31" t="s">
        <v>231</v>
      </c>
    </row>
    <row r="2" spans="1:2" ht="14.25">
      <c r="A2" s="142" t="s">
        <v>173</v>
      </c>
      <c r="B2" s="145">
        <f>Index!D3</f>
        <v>44307</v>
      </c>
    </row>
    <row r="3" spans="1:10" ht="14.25">
      <c r="A3" s="5" t="s">
        <v>20</v>
      </c>
      <c r="B3" s="178" t="s">
        <v>237</v>
      </c>
      <c r="C3" s="178"/>
      <c r="D3" s="178"/>
      <c r="E3" s="178"/>
      <c r="F3" s="178"/>
      <c r="G3" s="178"/>
      <c r="H3" s="178"/>
      <c r="I3" s="178"/>
      <c r="J3" s="178"/>
    </row>
    <row r="4" spans="1:10" ht="14.25">
      <c r="A4" s="5"/>
      <c r="B4" s="178"/>
      <c r="C4" s="178"/>
      <c r="D4" s="178"/>
      <c r="E4" s="178"/>
      <c r="F4" s="178"/>
      <c r="G4" s="178"/>
      <c r="H4" s="178"/>
      <c r="I4" s="178"/>
      <c r="J4" s="178"/>
    </row>
    <row r="5" spans="1:10" ht="14.25">
      <c r="A5" s="5"/>
      <c r="B5" s="40"/>
      <c r="C5" s="40"/>
      <c r="D5" s="40"/>
      <c r="E5" s="40"/>
      <c r="F5" s="40"/>
      <c r="G5" s="40"/>
      <c r="H5" s="40"/>
      <c r="I5" s="40"/>
      <c r="J5" s="40"/>
    </row>
    <row r="6" spans="1:10" ht="14.25">
      <c r="A6" s="5" t="s">
        <v>21</v>
      </c>
      <c r="B6" s="178" t="s">
        <v>22</v>
      </c>
      <c r="C6" s="178"/>
      <c r="D6" s="178"/>
      <c r="E6" s="178"/>
      <c r="F6" s="178"/>
      <c r="G6" s="178"/>
      <c r="H6" s="178"/>
      <c r="I6" s="178"/>
      <c r="J6" s="178"/>
    </row>
    <row r="7" spans="1:10" ht="14.25">
      <c r="A7" s="5"/>
      <c r="B7" s="178"/>
      <c r="C7" s="178"/>
      <c r="D7" s="178"/>
      <c r="E7" s="178"/>
      <c r="F7" s="178"/>
      <c r="G7" s="178"/>
      <c r="H7" s="178"/>
      <c r="I7" s="178"/>
      <c r="J7" s="178"/>
    </row>
    <row r="8" spans="1:10" ht="18.75" customHeight="1">
      <c r="A8" s="4"/>
      <c r="B8" s="178"/>
      <c r="C8" s="178"/>
      <c r="D8" s="178"/>
      <c r="E8" s="178"/>
      <c r="F8" s="178"/>
      <c r="G8" s="178"/>
      <c r="H8" s="178"/>
      <c r="I8" s="178"/>
      <c r="J8" s="178"/>
    </row>
    <row r="9" spans="1:10" ht="14.25">
      <c r="A9" s="5"/>
      <c r="B9" s="40"/>
      <c r="C9" s="40"/>
      <c r="D9" s="40"/>
      <c r="E9" s="40"/>
      <c r="F9" s="40"/>
      <c r="G9" s="40"/>
      <c r="H9" s="40"/>
      <c r="I9" s="40"/>
      <c r="J9" s="40"/>
    </row>
    <row r="10" spans="1:10" ht="14.25">
      <c r="A10" s="5" t="s">
        <v>23</v>
      </c>
      <c r="B10" s="40" t="s">
        <v>109</v>
      </c>
      <c r="C10" s="40"/>
      <c r="D10" s="40"/>
      <c r="E10" s="40"/>
      <c r="F10" s="40"/>
      <c r="G10" s="41"/>
      <c r="H10" s="41"/>
      <c r="I10" s="41"/>
      <c r="J10" s="41"/>
    </row>
    <row r="11" spans="1:10" ht="14.25">
      <c r="A11" s="5"/>
      <c r="B11" s="40"/>
      <c r="C11" s="40"/>
      <c r="D11" s="40"/>
      <c r="E11" s="40"/>
      <c r="F11" s="40"/>
      <c r="G11" s="41"/>
      <c r="H11" s="41"/>
      <c r="I11" s="41"/>
      <c r="J11" s="41"/>
    </row>
    <row r="12" spans="1:10" ht="14.25" customHeight="1">
      <c r="A12" s="5" t="s">
        <v>24</v>
      </c>
      <c r="B12" s="178" t="s">
        <v>238</v>
      </c>
      <c r="C12" s="178"/>
      <c r="D12" s="178"/>
      <c r="E12" s="178"/>
      <c r="F12" s="178"/>
      <c r="G12" s="178"/>
      <c r="H12" s="178"/>
      <c r="I12" s="178"/>
      <c r="J12" s="178"/>
    </row>
    <row r="13" spans="1:10" ht="14.25">
      <c r="A13" s="5"/>
      <c r="B13" s="178"/>
      <c r="C13" s="178"/>
      <c r="D13" s="178"/>
      <c r="E13" s="178"/>
      <c r="F13" s="178"/>
      <c r="G13" s="178"/>
      <c r="H13" s="178"/>
      <c r="I13" s="178"/>
      <c r="J13" s="178"/>
    </row>
    <row r="14" spans="2:10" ht="14.25">
      <c r="B14" s="178"/>
      <c r="C14" s="178"/>
      <c r="D14" s="178"/>
      <c r="E14" s="178"/>
      <c r="F14" s="178"/>
      <c r="G14" s="178"/>
      <c r="H14" s="178"/>
      <c r="I14" s="178"/>
      <c r="J14" s="178"/>
    </row>
    <row r="15" spans="2:10" ht="14.25">
      <c r="B15" s="109"/>
      <c r="C15" s="109"/>
      <c r="D15" s="109"/>
      <c r="E15" s="109"/>
      <c r="F15" s="109"/>
      <c r="G15" s="109"/>
      <c r="H15" s="109"/>
      <c r="I15" s="109"/>
      <c r="J15" s="109"/>
    </row>
    <row r="16" spans="1:10" ht="14.25" customHeight="1">
      <c r="A16" s="5" t="s">
        <v>134</v>
      </c>
      <c r="B16" s="179" t="s">
        <v>140</v>
      </c>
      <c r="C16" s="179"/>
      <c r="D16" s="179"/>
      <c r="E16" s="179"/>
      <c r="F16" s="179"/>
      <c r="G16" s="179"/>
      <c r="H16" s="179"/>
      <c r="I16" s="179"/>
      <c r="J16" s="179"/>
    </row>
    <row r="17" spans="2:10" ht="32.25" customHeight="1">
      <c r="B17" s="179"/>
      <c r="C17" s="179"/>
      <c r="D17" s="179"/>
      <c r="E17" s="179"/>
      <c r="F17" s="179"/>
      <c r="G17" s="179"/>
      <c r="H17" s="179"/>
      <c r="I17" s="179"/>
      <c r="J17" s="179"/>
    </row>
    <row r="18" spans="2:10" ht="14.25">
      <c r="B18" s="109"/>
      <c r="C18" s="109"/>
      <c r="D18" s="109"/>
      <c r="E18" s="109"/>
      <c r="F18" s="109"/>
      <c r="G18" s="109"/>
      <c r="H18" s="109"/>
      <c r="I18" s="109"/>
      <c r="J18" s="109"/>
    </row>
    <row r="19" spans="2:10" ht="15">
      <c r="B19" s="35" t="s">
        <v>14</v>
      </c>
      <c r="C19" s="39"/>
      <c r="D19" s="39"/>
      <c r="E19" s="39"/>
      <c r="F19" s="39"/>
      <c r="G19" s="39"/>
      <c r="H19" s="39"/>
      <c r="I19" s="39"/>
      <c r="J19" s="39"/>
    </row>
    <row r="20" spans="1:10" s="9" customFormat="1" ht="14.25">
      <c r="A20" s="1" t="s">
        <v>25</v>
      </c>
      <c r="G20" s="86"/>
      <c r="H20" s="86"/>
      <c r="I20" s="86"/>
      <c r="J20" s="86"/>
    </row>
    <row r="21" spans="2:10" ht="14.25">
      <c r="B21" s="25" t="s">
        <v>119</v>
      </c>
      <c r="G21" t="s">
        <v>27</v>
      </c>
      <c r="H21" s="13"/>
      <c r="I21" s="13"/>
      <c r="J21" s="13"/>
    </row>
    <row r="22" spans="2:10" ht="14.25">
      <c r="B22" s="60" t="s">
        <v>117</v>
      </c>
      <c r="H22" s="13"/>
      <c r="I22" s="13"/>
      <c r="J22" s="13"/>
    </row>
    <row r="23" spans="2:10" ht="14.25">
      <c r="B23" s="25"/>
      <c r="H23" s="13"/>
      <c r="I23" s="13"/>
      <c r="J23" s="13"/>
    </row>
    <row r="24" spans="2:10" ht="14.25">
      <c r="B24" t="s">
        <v>211</v>
      </c>
      <c r="D24" s="2">
        <f>'Exhibit A'!I36</f>
        <v>2011372.3632</v>
      </c>
      <c r="E24" s="2"/>
      <c r="F24" s="2"/>
      <c r="G24" t="s">
        <v>211</v>
      </c>
      <c r="I24" s="2">
        <f>+D24</f>
        <v>2011372.3632</v>
      </c>
      <c r="J24" s="13"/>
    </row>
    <row r="25" spans="2:10" ht="14.25">
      <c r="B25" t="s">
        <v>11</v>
      </c>
      <c r="D25" s="2">
        <f>'Exhibit A'!H32</f>
        <v>407639.3632</v>
      </c>
      <c r="E25" s="2"/>
      <c r="F25" s="2"/>
      <c r="G25" t="s">
        <v>11</v>
      </c>
      <c r="I25" s="2">
        <f>+D25</f>
        <v>407639.3632</v>
      </c>
      <c r="J25" s="13"/>
    </row>
    <row r="26" spans="2:10" ht="14.25">
      <c r="B26" t="s">
        <v>28</v>
      </c>
      <c r="D26" s="2">
        <f>'Exhibit A'!H18</f>
        <v>987500</v>
      </c>
      <c r="E26" s="2"/>
      <c r="F26" s="2"/>
      <c r="G26" t="s">
        <v>28</v>
      </c>
      <c r="I26" s="2">
        <f>+D26</f>
        <v>987500</v>
      </c>
      <c r="J26" s="13"/>
    </row>
    <row r="27" spans="2:10" ht="14.25">
      <c r="B27" t="s">
        <v>29</v>
      </c>
      <c r="D27" s="105">
        <v>300</v>
      </c>
      <c r="G27" s="13" t="s">
        <v>30</v>
      </c>
      <c r="H27" s="13"/>
      <c r="I27" s="106">
        <v>8950000</v>
      </c>
      <c r="J27" s="13"/>
    </row>
    <row r="28" spans="2:10" ht="14.25">
      <c r="B28" t="s">
        <v>31</v>
      </c>
      <c r="D28" s="13">
        <f>+D24/D27</f>
        <v>6704.574544</v>
      </c>
      <c r="E28" s="13"/>
      <c r="G28" s="13" t="s">
        <v>32</v>
      </c>
      <c r="H28" s="13"/>
      <c r="I28" s="14">
        <f>+I24/I27</f>
        <v>0.22473434225698324</v>
      </c>
      <c r="J28" s="13"/>
    </row>
    <row r="29" spans="7:10" ht="14.25">
      <c r="G29" s="13"/>
      <c r="H29" s="13"/>
      <c r="I29" s="13"/>
      <c r="J29" s="13"/>
    </row>
    <row r="30" spans="2:10" ht="14.25">
      <c r="B30" t="s">
        <v>33</v>
      </c>
      <c r="D30" s="15" t="s">
        <v>9</v>
      </c>
      <c r="E30" s="15" t="s">
        <v>34</v>
      </c>
      <c r="G30" s="13" t="s">
        <v>35</v>
      </c>
      <c r="H30" s="13"/>
      <c r="I30" s="15" t="s">
        <v>9</v>
      </c>
      <c r="J30" s="16" t="s">
        <v>34</v>
      </c>
    </row>
    <row r="31" spans="2:10" ht="14.25">
      <c r="B31">
        <v>10</v>
      </c>
      <c r="C31" s="105">
        <v>281</v>
      </c>
      <c r="D31" s="58">
        <f>+I24/C34*C31</f>
        <v>1883985.446864</v>
      </c>
      <c r="E31" s="58">
        <f>+D25/C34*C31</f>
        <v>381822.2035306667</v>
      </c>
      <c r="G31" s="17">
        <v>10</v>
      </c>
      <c r="H31" s="106">
        <v>8350000</v>
      </c>
      <c r="I31" s="13">
        <f>+H31*I28</f>
        <v>1876531.7578458101</v>
      </c>
      <c r="J31" s="13">
        <f>+H31/H34*I25</f>
        <v>380311.5846614525</v>
      </c>
    </row>
    <row r="32" spans="2:10" ht="14.25">
      <c r="B32">
        <v>27</v>
      </c>
      <c r="C32" s="105">
        <v>15.5</v>
      </c>
      <c r="D32" s="58">
        <f>+I24/C34*C32</f>
        <v>103920.905432</v>
      </c>
      <c r="E32" s="58">
        <f>+D25/C34*C32</f>
        <v>21061.36709866667</v>
      </c>
      <c r="G32" s="17">
        <v>27</v>
      </c>
      <c r="H32" s="106">
        <v>478000</v>
      </c>
      <c r="I32" s="13">
        <f>+H32*I28</f>
        <v>107423.01559883798</v>
      </c>
      <c r="J32" s="13">
        <f>+H32/H34*I25</f>
        <v>21771.130235709497</v>
      </c>
    </row>
    <row r="33" spans="2:10" ht="14.25">
      <c r="B33">
        <v>50</v>
      </c>
      <c r="C33" s="107">
        <v>3.5</v>
      </c>
      <c r="D33" s="59">
        <f>+I24/C34*C33</f>
        <v>23466.010904</v>
      </c>
      <c r="E33" s="59">
        <f>+D25/C34*C33</f>
        <v>4755.7925706666665</v>
      </c>
      <c r="G33" s="17">
        <v>50</v>
      </c>
      <c r="H33" s="108">
        <v>122000</v>
      </c>
      <c r="I33" s="18">
        <f>+H33*I28</f>
        <v>27417.589755351957</v>
      </c>
      <c r="J33" s="18">
        <f>+H33/H34*I25</f>
        <v>5556.648302837989</v>
      </c>
    </row>
    <row r="34" spans="3:10" ht="14.25">
      <c r="C34">
        <f>SUM(C31:C33)</f>
        <v>300</v>
      </c>
      <c r="D34" s="58">
        <f>SUM(D31:D33)</f>
        <v>2011372.3632</v>
      </c>
      <c r="E34" s="58">
        <f>SUM(E31:E33)</f>
        <v>407639.3632</v>
      </c>
      <c r="G34" s="13"/>
      <c r="H34" s="13">
        <f>SUM(H31:H33)</f>
        <v>8950000</v>
      </c>
      <c r="I34" s="13">
        <f>SUM(I31:I33)</f>
        <v>2011372.3632</v>
      </c>
      <c r="J34" s="13">
        <f>SUM(J31:J33)</f>
        <v>407639.36319999996</v>
      </c>
    </row>
    <row r="36" ht="14.25">
      <c r="B36" t="s">
        <v>36</v>
      </c>
    </row>
    <row r="37" ht="14.25">
      <c r="B37" t="s">
        <v>110</v>
      </c>
    </row>
    <row r="38" ht="14.25">
      <c r="C38" s="19"/>
    </row>
    <row r="39" spans="2:7" ht="14.25">
      <c r="B39" t="s">
        <v>37</v>
      </c>
      <c r="D39" s="20" t="s">
        <v>38</v>
      </c>
      <c r="E39" s="20" t="s">
        <v>9</v>
      </c>
      <c r="F39" s="20"/>
      <c r="G39" s="20" t="s">
        <v>34</v>
      </c>
    </row>
    <row r="40" spans="3:7" ht="14.25">
      <c r="C40" t="s">
        <v>39</v>
      </c>
      <c r="D40" s="105">
        <v>1</v>
      </c>
      <c r="E40" s="13">
        <f>+D33/C33*D40</f>
        <v>6704.574544</v>
      </c>
      <c r="F40" s="13"/>
      <c r="G40" s="13">
        <f>+E33/C33*D40</f>
        <v>1358.7978773333332</v>
      </c>
    </row>
    <row r="41" spans="3:7" ht="14.25">
      <c r="C41" t="s">
        <v>40</v>
      </c>
      <c r="D41" s="105">
        <v>1</v>
      </c>
      <c r="E41" s="13">
        <f>+D33/C33*D41</f>
        <v>6704.574544</v>
      </c>
      <c r="F41" s="13"/>
      <c r="G41" s="13">
        <f>+E33/C33*D41</f>
        <v>1358.7978773333332</v>
      </c>
    </row>
    <row r="42" spans="3:7" ht="14.25">
      <c r="C42" t="s">
        <v>41</v>
      </c>
      <c r="D42" s="105">
        <v>0.75</v>
      </c>
      <c r="E42" s="13">
        <f>+D33/C33*D42</f>
        <v>5028.430908</v>
      </c>
      <c r="F42" s="13"/>
      <c r="G42" s="13">
        <f>+E33/C33*D42</f>
        <v>1019.0984079999998</v>
      </c>
    </row>
    <row r="43" spans="3:7" ht="14.25">
      <c r="C43" t="s">
        <v>42</v>
      </c>
      <c r="D43" s="105">
        <v>0.25</v>
      </c>
      <c r="E43" s="13">
        <f>+D33/C33*D43</f>
        <v>1676.143636</v>
      </c>
      <c r="F43" s="13"/>
      <c r="G43" s="13">
        <f>+E33/C33*D43</f>
        <v>339.6994693333333</v>
      </c>
    </row>
    <row r="44" spans="3:7" ht="14.25">
      <c r="C44" t="s">
        <v>43</v>
      </c>
      <c r="D44" s="107">
        <v>0.5</v>
      </c>
      <c r="E44" s="18">
        <f>+D33/C33*D44</f>
        <v>3352.287272</v>
      </c>
      <c r="F44" s="13"/>
      <c r="G44" s="18">
        <f>+E33/C33*D44</f>
        <v>679.3989386666666</v>
      </c>
    </row>
    <row r="45" spans="4:7" ht="14.25">
      <c r="D45">
        <f>SUM(D40:D44)</f>
        <v>3.5</v>
      </c>
      <c r="E45" s="13">
        <f>SUM(E40:E44)</f>
        <v>23466.010904000002</v>
      </c>
      <c r="F45" s="13"/>
      <c r="G45" s="13">
        <f>SUM(G40:G44)</f>
        <v>4755.792570666666</v>
      </c>
    </row>
    <row r="46" ht="14.25">
      <c r="B46" s="5" t="s">
        <v>44</v>
      </c>
    </row>
    <row r="47" ht="14.25">
      <c r="B47" s="5"/>
    </row>
    <row r="48" ht="14.25">
      <c r="B48" s="5"/>
    </row>
    <row r="49" spans="1:2" ht="15">
      <c r="A49" s="1"/>
      <c r="B49" s="35" t="s">
        <v>15</v>
      </c>
    </row>
    <row r="50" spans="1:10" s="9" customFormat="1" ht="14.25">
      <c r="A50" s="1" t="s">
        <v>25</v>
      </c>
      <c r="G50" s="86"/>
      <c r="H50" s="86"/>
      <c r="I50" s="86"/>
      <c r="J50" s="86"/>
    </row>
    <row r="51" spans="2:10" ht="14.25">
      <c r="B51" t="s">
        <v>26</v>
      </c>
      <c r="G51" s="25" t="s">
        <v>118</v>
      </c>
      <c r="H51" s="13"/>
      <c r="I51" s="13"/>
      <c r="J51" s="13"/>
    </row>
    <row r="52" spans="8:10" ht="14.25">
      <c r="H52" s="13"/>
      <c r="I52" s="13"/>
      <c r="J52" s="13"/>
    </row>
    <row r="53" spans="2:10" ht="14.25">
      <c r="B53" t="s">
        <v>211</v>
      </c>
      <c r="D53" s="2">
        <f>'Exhibit A'!I80</f>
        <v>726208.0039151901</v>
      </c>
      <c r="E53" s="2"/>
      <c r="F53" s="2"/>
      <c r="G53" t="s">
        <v>211</v>
      </c>
      <c r="I53" s="2">
        <f>+D53</f>
        <v>726208.0039151901</v>
      </c>
      <c r="J53" s="13"/>
    </row>
    <row r="54" spans="2:10" ht="14.25">
      <c r="B54" t="s">
        <v>11</v>
      </c>
      <c r="D54" s="2">
        <f>'Exhibit A'!H75</f>
        <v>109914.1539151901</v>
      </c>
      <c r="E54" s="2"/>
      <c r="F54" s="2"/>
      <c r="G54" t="s">
        <v>11</v>
      </c>
      <c r="I54" s="2">
        <f>+D54</f>
        <v>109914.1539151901</v>
      </c>
      <c r="J54" s="13"/>
    </row>
    <row r="55" spans="2:10" ht="14.25">
      <c r="B55" t="s">
        <v>28</v>
      </c>
      <c r="D55" s="2">
        <f>'Exhibit A'!H61</f>
        <v>512975</v>
      </c>
      <c r="E55" s="2"/>
      <c r="F55" s="2"/>
      <c r="G55" t="s">
        <v>28</v>
      </c>
      <c r="I55" s="2">
        <f>+D55</f>
        <v>512975</v>
      </c>
      <c r="J55" s="13"/>
    </row>
    <row r="56" spans="2:10" ht="14.25">
      <c r="B56" t="s">
        <v>29</v>
      </c>
      <c r="D56" s="105">
        <v>200</v>
      </c>
      <c r="G56" s="13" t="s">
        <v>30</v>
      </c>
      <c r="H56" s="13"/>
      <c r="I56" s="106">
        <v>6800000</v>
      </c>
      <c r="J56" s="13"/>
    </row>
    <row r="57" spans="2:10" ht="14.25">
      <c r="B57" t="s">
        <v>31</v>
      </c>
      <c r="D57" s="13">
        <f>+D53/D56</f>
        <v>3631.0400195759507</v>
      </c>
      <c r="E57" s="13"/>
      <c r="G57" s="13" t="s">
        <v>32</v>
      </c>
      <c r="H57" s="13"/>
      <c r="I57" s="14">
        <f>+I53/I56</f>
        <v>0.10679529469341031</v>
      </c>
      <c r="J57" s="13"/>
    </row>
    <row r="58" spans="7:10" ht="14.25">
      <c r="G58" s="13"/>
      <c r="H58" s="13"/>
      <c r="I58" s="13"/>
      <c r="J58" s="13"/>
    </row>
    <row r="59" spans="2:10" ht="14.25">
      <c r="B59" t="s">
        <v>33</v>
      </c>
      <c r="D59" s="15" t="s">
        <v>9</v>
      </c>
      <c r="E59" s="15" t="s">
        <v>34</v>
      </c>
      <c r="G59" s="13" t="s">
        <v>35</v>
      </c>
      <c r="H59" s="13"/>
      <c r="I59" s="15" t="s">
        <v>9</v>
      </c>
      <c r="J59" s="16" t="s">
        <v>34</v>
      </c>
    </row>
    <row r="60" spans="2:10" ht="14.25">
      <c r="B60">
        <v>10</v>
      </c>
      <c r="C60" s="105">
        <v>180</v>
      </c>
      <c r="D60" s="13">
        <f>+I53/C63*C60</f>
        <v>653587.2035236711</v>
      </c>
      <c r="E60" s="13">
        <f>+D54/C63*C60</f>
        <v>98922.7385236711</v>
      </c>
      <c r="G60" s="17">
        <v>10</v>
      </c>
      <c r="H60" s="106">
        <v>5900000</v>
      </c>
      <c r="I60" s="58">
        <f>+H60*I57</f>
        <v>630092.2386911209</v>
      </c>
      <c r="J60" s="58">
        <f>+H60/H63*I54</f>
        <v>95366.69236759141</v>
      </c>
    </row>
    <row r="61" spans="2:10" ht="14.25">
      <c r="B61">
        <v>27</v>
      </c>
      <c r="C61" s="105">
        <v>16</v>
      </c>
      <c r="D61" s="13">
        <f>+I53/C63*C61</f>
        <v>58096.64031321521</v>
      </c>
      <c r="E61" s="13">
        <f>+D54/C63*C61</f>
        <v>8793.132313215208</v>
      </c>
      <c r="G61" s="17">
        <v>27</v>
      </c>
      <c r="H61" s="106">
        <v>780000</v>
      </c>
      <c r="I61" s="58">
        <f>+H61*I57</f>
        <v>83300.32986086005</v>
      </c>
      <c r="J61" s="58">
        <f>+H61/H63*I54</f>
        <v>12607.800007918862</v>
      </c>
    </row>
    <row r="62" spans="2:10" ht="14.25">
      <c r="B62">
        <v>50</v>
      </c>
      <c r="C62" s="107">
        <v>4</v>
      </c>
      <c r="D62" s="18">
        <f>+I53/C63*C62</f>
        <v>14524.160078303803</v>
      </c>
      <c r="E62" s="18">
        <f>+D54/C63*C62</f>
        <v>2198.283078303802</v>
      </c>
      <c r="G62" s="17">
        <v>50</v>
      </c>
      <c r="H62" s="108">
        <v>120000</v>
      </c>
      <c r="I62" s="59">
        <f>+H62*I57</f>
        <v>12815.435363209237</v>
      </c>
      <c r="J62" s="59">
        <f>+H62/H63*I54</f>
        <v>1939.6615396798252</v>
      </c>
    </row>
    <row r="63" spans="3:10" ht="14.25">
      <c r="C63">
        <f>SUM(C60:C62)</f>
        <v>200</v>
      </c>
      <c r="D63" s="13">
        <f>SUM(D60:D62)</f>
        <v>726208.0039151901</v>
      </c>
      <c r="E63" s="13">
        <f>SUM(E60:E62)</f>
        <v>109914.15391519011</v>
      </c>
      <c r="G63" s="13"/>
      <c r="H63" s="13">
        <f>SUM(H60:H62)</f>
        <v>6800000</v>
      </c>
      <c r="I63" s="58">
        <f>SUM(I60:I62)</f>
        <v>726208.0039151901</v>
      </c>
      <c r="J63" s="58">
        <f>SUM(J60:J62)</f>
        <v>109914.15391519011</v>
      </c>
    </row>
    <row r="64" ht="14.25">
      <c r="H64" s="13"/>
    </row>
    <row r="65" ht="14.25">
      <c r="B65" t="s">
        <v>36</v>
      </c>
    </row>
    <row r="66" ht="14.25">
      <c r="B66" t="s">
        <v>110</v>
      </c>
    </row>
    <row r="67" ht="14.25">
      <c r="C67" s="19"/>
    </row>
    <row r="68" spans="2:7" ht="14.25">
      <c r="B68" t="s">
        <v>37</v>
      </c>
      <c r="D68" s="20" t="s">
        <v>38</v>
      </c>
      <c r="E68" s="20" t="s">
        <v>9</v>
      </c>
      <c r="F68" s="20"/>
      <c r="G68" s="20" t="s">
        <v>34</v>
      </c>
    </row>
    <row r="69" spans="3:7" ht="14.25">
      <c r="C69" t="s">
        <v>39</v>
      </c>
      <c r="D69" s="105">
        <v>1</v>
      </c>
      <c r="E69" s="13">
        <f>+D62/C62*D69</f>
        <v>3631.0400195759507</v>
      </c>
      <c r="F69" s="13"/>
      <c r="G69" s="13">
        <f>+E62/C62*D69</f>
        <v>549.5707695759505</v>
      </c>
    </row>
    <row r="70" spans="3:7" ht="14.25">
      <c r="C70" t="s">
        <v>40</v>
      </c>
      <c r="D70" s="105">
        <v>1</v>
      </c>
      <c r="E70" s="13">
        <f>+D62/C62*D70</f>
        <v>3631.0400195759507</v>
      </c>
      <c r="F70" s="13"/>
      <c r="G70" s="13">
        <f>+E62/C62*D70</f>
        <v>549.5707695759505</v>
      </c>
    </row>
    <row r="71" spans="3:7" ht="14.25">
      <c r="C71" t="s">
        <v>41</v>
      </c>
      <c r="D71" s="105">
        <v>0.75</v>
      </c>
      <c r="E71" s="13">
        <f>+D62/C62*D71</f>
        <v>2723.280014681963</v>
      </c>
      <c r="F71" s="13"/>
      <c r="G71" s="13">
        <f>+E62/C62*D71</f>
        <v>412.17807718196286</v>
      </c>
    </row>
    <row r="72" spans="3:7" ht="14.25">
      <c r="C72" t="s">
        <v>42</v>
      </c>
      <c r="D72" s="105">
        <v>0.75</v>
      </c>
      <c r="E72" s="13">
        <f>+D62/C62*D72</f>
        <v>2723.280014681963</v>
      </c>
      <c r="F72" s="13"/>
      <c r="G72" s="13">
        <f>+E62/C62*D72</f>
        <v>412.17807718196286</v>
      </c>
    </row>
    <row r="73" spans="3:7" ht="14.25">
      <c r="C73" t="s">
        <v>43</v>
      </c>
      <c r="D73" s="107">
        <v>0.5</v>
      </c>
      <c r="E73" s="18">
        <f>+D62/C62*D73</f>
        <v>1815.5200097879754</v>
      </c>
      <c r="F73" s="13"/>
      <c r="G73" s="18">
        <f>+E62/C62*D73</f>
        <v>274.78538478797526</v>
      </c>
    </row>
    <row r="74" spans="4:7" ht="14.25">
      <c r="D74">
        <f>SUM(D69:D73)</f>
        <v>4</v>
      </c>
      <c r="E74" s="13">
        <f>SUM(E69:E73)</f>
        <v>14524.160078303803</v>
      </c>
      <c r="F74" s="13"/>
      <c r="G74" s="13">
        <f>SUM(G69:G73)</f>
        <v>2198.283078303802</v>
      </c>
    </row>
    <row r="75" ht="14.25">
      <c r="B75" s="5" t="s">
        <v>44</v>
      </c>
    </row>
    <row r="76" ht="14.25">
      <c r="B76" s="5"/>
    </row>
    <row r="77" ht="14.25">
      <c r="B77" s="5"/>
    </row>
  </sheetData>
  <sheetProtection/>
  <mergeCells count="4">
    <mergeCell ref="B3:J4"/>
    <mergeCell ref="B6:J8"/>
    <mergeCell ref="B12:J14"/>
    <mergeCell ref="B16:J17"/>
  </mergeCells>
  <printOptions/>
  <pageMargins left="0.7" right="0.7" top="0.75" bottom="0.75" header="0.3" footer="0.3"/>
  <pageSetup horizontalDpi="600" verticalDpi="600" orientation="landscape" scale="80" r:id="rId1"/>
  <headerFooter>
    <oddFooter>&amp;C&amp;Pof &amp;N</oddFooter>
  </headerFooter>
</worksheet>
</file>

<file path=xl/worksheets/sheet5.xml><?xml version="1.0" encoding="utf-8"?>
<worksheet xmlns="http://schemas.openxmlformats.org/spreadsheetml/2006/main" xmlns:r="http://schemas.openxmlformats.org/officeDocument/2006/relationships">
  <dimension ref="A1:J87"/>
  <sheetViews>
    <sheetView zoomScalePageLayoutView="0" workbookViewId="0" topLeftCell="A76">
      <selection activeCell="F27" sqref="F27"/>
    </sheetView>
  </sheetViews>
  <sheetFormatPr defaultColWidth="9.140625" defaultRowHeight="15"/>
  <cols>
    <col min="1" max="3" width="3.8515625" style="0" customWidth="1"/>
    <col min="8" max="8" width="14.28125" style="0" bestFit="1" customWidth="1"/>
    <col min="9" max="9" width="22.421875" style="0" customWidth="1"/>
    <col min="10" max="10" width="9.57421875" style="0" bestFit="1" customWidth="1"/>
  </cols>
  <sheetData>
    <row r="1" spans="1:10" ht="15">
      <c r="A1" s="32" t="s">
        <v>232</v>
      </c>
      <c r="I1" s="142" t="s">
        <v>173</v>
      </c>
      <c r="J1" s="145">
        <f>Index!D3</f>
        <v>44307</v>
      </c>
    </row>
    <row r="2" ht="15">
      <c r="B2" s="35"/>
    </row>
    <row r="3" spans="1:10" ht="42.75" customHeight="1">
      <c r="A3" s="83" t="s">
        <v>20</v>
      </c>
      <c r="B3" s="35"/>
      <c r="C3" s="171" t="s">
        <v>239</v>
      </c>
      <c r="D3" s="171"/>
      <c r="E3" s="171"/>
      <c r="F3" s="171"/>
      <c r="G3" s="171"/>
      <c r="H3" s="171"/>
      <c r="I3" s="171"/>
      <c r="J3" s="171"/>
    </row>
    <row r="4" spans="1:2" ht="12" customHeight="1">
      <c r="A4" s="83"/>
      <c r="B4" s="35"/>
    </row>
    <row r="5" spans="1:10" ht="30" customHeight="1">
      <c r="A5" s="83" t="s">
        <v>21</v>
      </c>
      <c r="B5" s="84"/>
      <c r="C5" s="164" t="s">
        <v>54</v>
      </c>
      <c r="D5" s="164"/>
      <c r="E5" s="164"/>
      <c r="F5" s="164"/>
      <c r="G5" s="164"/>
      <c r="H5" s="164"/>
      <c r="I5" s="164"/>
      <c r="J5" s="164"/>
    </row>
    <row r="6" spans="1:10" ht="12" customHeight="1">
      <c r="A6" s="83"/>
      <c r="B6" s="84"/>
      <c r="C6" s="85"/>
      <c r="D6" s="85"/>
      <c r="E6" s="85"/>
      <c r="F6" s="85"/>
      <c r="G6" s="85"/>
      <c r="H6" s="85"/>
      <c r="I6" s="85"/>
      <c r="J6" s="47"/>
    </row>
    <row r="7" spans="1:10" ht="58.5" customHeight="1">
      <c r="A7" s="83" t="s">
        <v>23</v>
      </c>
      <c r="B7" s="84"/>
      <c r="C7" s="164" t="s">
        <v>132</v>
      </c>
      <c r="D7" s="164"/>
      <c r="E7" s="164"/>
      <c r="F7" s="164"/>
      <c r="G7" s="164"/>
      <c r="H7" s="164"/>
      <c r="I7" s="164"/>
      <c r="J7" s="164"/>
    </row>
    <row r="8" spans="1:10" ht="12" customHeight="1">
      <c r="A8" s="83"/>
      <c r="B8" s="84"/>
      <c r="C8" s="85"/>
      <c r="D8" s="85"/>
      <c r="E8" s="85"/>
      <c r="F8" s="85"/>
      <c r="G8" s="85"/>
      <c r="H8" s="85"/>
      <c r="I8" s="85"/>
      <c r="J8" s="47"/>
    </row>
    <row r="9" spans="1:10" ht="72.75" customHeight="1">
      <c r="A9" s="83" t="s">
        <v>24</v>
      </c>
      <c r="B9" s="84"/>
      <c r="C9" s="164" t="s">
        <v>55</v>
      </c>
      <c r="D9" s="164"/>
      <c r="E9" s="164"/>
      <c r="F9" s="164"/>
      <c r="G9" s="164"/>
      <c r="H9" s="164"/>
      <c r="I9" s="164"/>
      <c r="J9" s="164"/>
    </row>
    <row r="10" spans="2:10" ht="12" customHeight="1">
      <c r="B10" s="84"/>
      <c r="C10" s="74"/>
      <c r="D10" s="74"/>
      <c r="E10" s="74"/>
      <c r="F10" s="74"/>
      <c r="G10" s="74"/>
      <c r="H10" s="74"/>
      <c r="I10" s="74"/>
      <c r="J10" s="47"/>
    </row>
    <row r="11" spans="1:10" ht="43.5" customHeight="1">
      <c r="A11" s="83" t="s">
        <v>134</v>
      </c>
      <c r="B11" s="84"/>
      <c r="C11" s="164" t="s">
        <v>107</v>
      </c>
      <c r="D11" s="164"/>
      <c r="E11" s="164"/>
      <c r="F11" s="164"/>
      <c r="G11" s="164"/>
      <c r="H11" s="164"/>
      <c r="I11" s="164"/>
      <c r="J11" s="164"/>
    </row>
    <row r="12" spans="1:10" ht="12" customHeight="1">
      <c r="A12" s="83"/>
      <c r="B12" s="84"/>
      <c r="C12" s="74"/>
      <c r="D12" s="74"/>
      <c r="E12" s="74"/>
      <c r="F12" s="74"/>
      <c r="G12" s="74"/>
      <c r="H12" s="74"/>
      <c r="I12" s="74"/>
      <c r="J12" s="74"/>
    </row>
    <row r="13" spans="1:10" ht="70.5" customHeight="1">
      <c r="A13" s="83" t="s">
        <v>138</v>
      </c>
      <c r="B13" s="84"/>
      <c r="C13" s="164" t="s">
        <v>240</v>
      </c>
      <c r="D13" s="164"/>
      <c r="E13" s="164"/>
      <c r="F13" s="164"/>
      <c r="G13" s="164"/>
      <c r="H13" s="164"/>
      <c r="I13" s="164"/>
      <c r="J13" s="164"/>
    </row>
    <row r="14" spans="1:9" ht="15.75" customHeight="1">
      <c r="A14" s="43"/>
      <c r="B14" s="40"/>
      <c r="C14" s="45"/>
      <c r="D14" s="45"/>
      <c r="E14" s="45"/>
      <c r="F14" s="45"/>
      <c r="G14" s="45"/>
      <c r="H14" s="45"/>
      <c r="I14" s="45"/>
    </row>
    <row r="15" ht="15">
      <c r="A15" s="32" t="s">
        <v>106</v>
      </c>
    </row>
    <row r="16" spans="1:9" ht="17.25" customHeight="1">
      <c r="A16" s="87" t="s">
        <v>224</v>
      </c>
      <c r="C16" s="8"/>
      <c r="D16" s="8"/>
      <c r="E16" s="8"/>
      <c r="F16" s="8"/>
      <c r="G16" s="8"/>
      <c r="H16" s="8"/>
      <c r="I16" s="8"/>
    </row>
    <row r="17" spans="1:9" ht="81" customHeight="1">
      <c r="A17" s="181" t="s">
        <v>221</v>
      </c>
      <c r="B17" s="182"/>
      <c r="C17" s="182"/>
      <c r="D17" s="182"/>
      <c r="E17" s="182"/>
      <c r="F17" s="182"/>
      <c r="G17" s="182"/>
      <c r="H17" s="182"/>
      <c r="I17" s="182"/>
    </row>
    <row r="18" spans="1:9" ht="17.25" customHeight="1">
      <c r="A18" s="5"/>
      <c r="C18" s="8"/>
      <c r="D18" s="8"/>
      <c r="E18" s="8"/>
      <c r="F18" s="8"/>
      <c r="G18" s="8"/>
      <c r="H18" s="8"/>
      <c r="I18" s="8"/>
    </row>
    <row r="19" spans="4:9" ht="14.25">
      <c r="D19" s="6"/>
      <c r="E19" s="6"/>
      <c r="F19" s="6"/>
      <c r="G19" s="6"/>
      <c r="H19" s="15" t="s">
        <v>48</v>
      </c>
      <c r="I19" s="15" t="s">
        <v>49</v>
      </c>
    </row>
    <row r="20" spans="1:9" ht="14.25">
      <c r="A20" s="5"/>
      <c r="C20" s="5" t="s">
        <v>64</v>
      </c>
      <c r="D20" t="s">
        <v>243</v>
      </c>
      <c r="H20" s="2">
        <f>+'Exhibit C'!D31</f>
        <v>1883985.446864</v>
      </c>
      <c r="I20" s="2"/>
    </row>
    <row r="21" spans="1:9" ht="14.25">
      <c r="A21" s="5"/>
      <c r="D21" t="s">
        <v>244</v>
      </c>
      <c r="H21" s="13">
        <f>+'Exhibit C'!D32</f>
        <v>103920.905432</v>
      </c>
      <c r="I21" s="2"/>
    </row>
    <row r="22" spans="1:9" ht="14.25">
      <c r="A22" s="5"/>
      <c r="D22" t="s">
        <v>245</v>
      </c>
      <c r="H22" s="13">
        <f>'Exhibit C'!D33</f>
        <v>23466.010904</v>
      </c>
      <c r="I22" s="2"/>
    </row>
    <row r="23" spans="1:9" ht="14.25">
      <c r="A23" s="5"/>
      <c r="E23" t="s">
        <v>56</v>
      </c>
      <c r="H23" s="2"/>
      <c r="I23" s="2">
        <f>+H20</f>
        <v>1883985.446864</v>
      </c>
    </row>
    <row r="24" spans="1:9" ht="14.25">
      <c r="A24" s="5"/>
      <c r="E24" t="s">
        <v>57</v>
      </c>
      <c r="H24" s="2"/>
      <c r="I24" s="13">
        <f>+H21</f>
        <v>103920.905432</v>
      </c>
    </row>
    <row r="25" spans="1:9" ht="14.25">
      <c r="A25" s="5"/>
      <c r="E25" t="s">
        <v>58</v>
      </c>
      <c r="H25" s="2"/>
      <c r="I25" s="13">
        <f>+H22</f>
        <v>23466.010904</v>
      </c>
    </row>
    <row r="26" spans="1:9" ht="14.25">
      <c r="A26" s="5"/>
      <c r="E26" s="22" t="s">
        <v>213</v>
      </c>
      <c r="H26" s="2"/>
      <c r="I26" s="2"/>
    </row>
    <row r="27" spans="1:9" ht="14.25">
      <c r="A27" s="5"/>
      <c r="H27" s="2"/>
      <c r="I27" s="2"/>
    </row>
    <row r="28" spans="1:9" ht="14.25">
      <c r="A28" s="5"/>
      <c r="C28" s="5" t="s">
        <v>53</v>
      </c>
      <c r="D28" t="s">
        <v>56</v>
      </c>
      <c r="H28" s="2">
        <f>+H20</f>
        <v>1883985.446864</v>
      </c>
      <c r="I28" s="2"/>
    </row>
    <row r="29" spans="1:9" ht="14.25">
      <c r="A29" s="5"/>
      <c r="D29" t="s">
        <v>57</v>
      </c>
      <c r="H29" s="13">
        <f>+H21</f>
        <v>103920.905432</v>
      </c>
      <c r="I29" s="2"/>
    </row>
    <row r="30" spans="1:9" ht="14.25">
      <c r="A30" s="5"/>
      <c r="D30" t="s">
        <v>58</v>
      </c>
      <c r="H30" s="13">
        <f>+H22</f>
        <v>23466.010904</v>
      </c>
      <c r="I30" s="2"/>
    </row>
    <row r="31" spans="1:9" ht="14.25">
      <c r="A31" s="5"/>
      <c r="E31" t="s">
        <v>51</v>
      </c>
      <c r="H31" s="2"/>
      <c r="I31" s="2">
        <f>+H28</f>
        <v>1883985.446864</v>
      </c>
    </row>
    <row r="32" spans="1:9" ht="14.25">
      <c r="A32" s="5"/>
      <c r="E32" t="s">
        <v>59</v>
      </c>
      <c r="H32" s="2"/>
      <c r="I32" s="13">
        <f>+H29</f>
        <v>103920.905432</v>
      </c>
    </row>
    <row r="33" spans="1:9" ht="14.25">
      <c r="A33" s="5"/>
      <c r="E33" t="s">
        <v>60</v>
      </c>
      <c r="H33" s="2"/>
      <c r="I33" s="13">
        <f>+H30</f>
        <v>23466.010904</v>
      </c>
    </row>
    <row r="34" spans="1:5" ht="14.25">
      <c r="A34" s="5"/>
      <c r="E34" s="22" t="s">
        <v>61</v>
      </c>
    </row>
    <row r="35" ht="14.25">
      <c r="A35" s="5"/>
    </row>
    <row r="36" spans="1:8" ht="14.25">
      <c r="A36" s="5"/>
      <c r="C36" s="5" t="s">
        <v>80</v>
      </c>
      <c r="D36" s="19" t="s">
        <v>74</v>
      </c>
      <c r="F36" s="13"/>
      <c r="G36" s="13"/>
      <c r="H36" s="2">
        <f>+I31+I32+I33</f>
        <v>2011372.3632</v>
      </c>
    </row>
    <row r="37" spans="1:9" ht="14.25">
      <c r="A37" s="5"/>
      <c r="E37" t="s">
        <v>63</v>
      </c>
      <c r="F37" s="13"/>
      <c r="G37" s="13"/>
      <c r="I37" s="2">
        <f>+H36</f>
        <v>2011372.3632</v>
      </c>
    </row>
    <row r="38" spans="1:9" ht="14.25">
      <c r="A38" s="5"/>
      <c r="E38" s="22" t="s">
        <v>108</v>
      </c>
      <c r="F38" s="13"/>
      <c r="G38" s="13"/>
      <c r="I38" s="2"/>
    </row>
    <row r="39" spans="1:9" ht="14.25">
      <c r="A39" s="5"/>
      <c r="E39" s="22"/>
      <c r="F39" s="13"/>
      <c r="G39" s="13"/>
      <c r="I39" s="2"/>
    </row>
    <row r="40" spans="1:9" ht="14.25">
      <c r="A40" s="5"/>
      <c r="E40" s="22"/>
      <c r="F40" s="13"/>
      <c r="G40" s="13"/>
      <c r="I40" s="2"/>
    </row>
    <row r="41" spans="1:9" ht="14.25">
      <c r="A41" s="5"/>
      <c r="E41" s="22"/>
      <c r="F41" s="13"/>
      <c r="G41" s="13"/>
      <c r="I41" s="2"/>
    </row>
    <row r="42" ht="15">
      <c r="A42" s="32" t="s">
        <v>106</v>
      </c>
    </row>
    <row r="43" spans="1:9" ht="17.25" customHeight="1">
      <c r="A43" s="87" t="s">
        <v>135</v>
      </c>
      <c r="C43" s="8"/>
      <c r="D43" s="8"/>
      <c r="E43" s="8"/>
      <c r="F43" s="8"/>
      <c r="G43" s="8"/>
      <c r="H43" s="8"/>
      <c r="I43" s="8"/>
    </row>
    <row r="44" spans="1:9" ht="75" customHeight="1">
      <c r="A44" s="180" t="s">
        <v>222</v>
      </c>
      <c r="B44" s="180"/>
      <c r="C44" s="180"/>
      <c r="D44" s="180"/>
      <c r="E44" s="180"/>
      <c r="F44" s="180"/>
      <c r="G44" s="180"/>
      <c r="H44" s="180"/>
      <c r="I44" s="180"/>
    </row>
    <row r="45" spans="1:9" ht="14.25" customHeight="1">
      <c r="A45" s="5"/>
      <c r="C45" s="8"/>
      <c r="D45" s="8"/>
      <c r="E45" s="8"/>
      <c r="F45" s="8"/>
      <c r="G45" s="8"/>
      <c r="H45" s="8"/>
      <c r="I45" s="8"/>
    </row>
    <row r="46" spans="1:9" ht="15">
      <c r="A46" s="12"/>
      <c r="D46" s="6"/>
      <c r="E46" s="6"/>
      <c r="F46" s="6"/>
      <c r="G46" s="6"/>
      <c r="H46" s="15" t="s">
        <v>48</v>
      </c>
      <c r="I46" s="15" t="s">
        <v>49</v>
      </c>
    </row>
    <row r="47" spans="1:9" ht="14.25">
      <c r="A47" s="5"/>
      <c r="C47" s="5" t="s">
        <v>64</v>
      </c>
      <c r="D47" t="s">
        <v>243</v>
      </c>
      <c r="H47" s="2">
        <f>'Exhibit C'!I60</f>
        <v>630092.2386911209</v>
      </c>
      <c r="I47" s="2"/>
    </row>
    <row r="48" spans="1:9" ht="14.25">
      <c r="A48" s="5"/>
      <c r="D48" t="s">
        <v>244</v>
      </c>
      <c r="H48" s="13">
        <f>'Exhibit C'!I61</f>
        <v>83300.32986086005</v>
      </c>
      <c r="I48" s="2"/>
    </row>
    <row r="49" spans="1:9" ht="14.25">
      <c r="A49" s="5"/>
      <c r="D49" t="s">
        <v>245</v>
      </c>
      <c r="H49" s="13">
        <f>'Exhibit C'!I62</f>
        <v>12815.435363209237</v>
      </c>
      <c r="I49" s="2"/>
    </row>
    <row r="50" spans="1:9" ht="14.25">
      <c r="A50" s="5"/>
      <c r="E50" t="s">
        <v>51</v>
      </c>
      <c r="H50" s="2"/>
      <c r="I50" s="2">
        <f>+H47</f>
        <v>630092.2386911209</v>
      </c>
    </row>
    <row r="51" spans="1:9" ht="14.25">
      <c r="A51" s="5"/>
      <c r="E51" t="s">
        <v>59</v>
      </c>
      <c r="H51" s="2"/>
      <c r="I51" s="13">
        <f>+H48</f>
        <v>83300.32986086005</v>
      </c>
    </row>
    <row r="52" spans="1:9" ht="14.25">
      <c r="A52" s="5"/>
      <c r="E52" t="s">
        <v>60</v>
      </c>
      <c r="H52" s="2"/>
      <c r="I52" s="13">
        <f>+H49</f>
        <v>12815.435363209237</v>
      </c>
    </row>
    <row r="53" spans="1:9" ht="14.25">
      <c r="A53" s="5"/>
      <c r="E53" s="22" t="s">
        <v>133</v>
      </c>
      <c r="H53" s="2"/>
      <c r="I53" s="2"/>
    </row>
    <row r="54" spans="1:9" ht="14.25">
      <c r="A54" s="5"/>
      <c r="H54" s="2"/>
      <c r="I54" s="2"/>
    </row>
    <row r="55" ht="14.25">
      <c r="A55" s="5"/>
    </row>
    <row r="56" spans="1:8" ht="14.25">
      <c r="A56" s="5"/>
      <c r="C56" s="5" t="s">
        <v>80</v>
      </c>
      <c r="D56" s="19" t="s">
        <v>74</v>
      </c>
      <c r="F56" s="13"/>
      <c r="G56" s="13"/>
      <c r="H56" s="2">
        <f>H47+H48+H49</f>
        <v>726208.0039151901</v>
      </c>
    </row>
    <row r="57" spans="1:9" ht="14.25">
      <c r="A57" s="5"/>
      <c r="E57" t="s">
        <v>63</v>
      </c>
      <c r="F57" s="13"/>
      <c r="G57" s="13"/>
      <c r="I57" s="2">
        <f>+H56</f>
        <v>726208.0039151901</v>
      </c>
    </row>
    <row r="58" spans="1:9" ht="14.25">
      <c r="A58" s="5"/>
      <c r="E58" s="22" t="s">
        <v>108</v>
      </c>
      <c r="F58" s="13"/>
      <c r="G58" s="13"/>
      <c r="I58" s="2"/>
    </row>
    <row r="61" ht="15">
      <c r="A61" s="32" t="s">
        <v>106</v>
      </c>
    </row>
    <row r="62" spans="1:9" ht="17.25" customHeight="1">
      <c r="A62" s="87" t="s">
        <v>214</v>
      </c>
      <c r="C62" s="8"/>
      <c r="D62" s="8"/>
      <c r="E62" s="8"/>
      <c r="F62" s="8"/>
      <c r="G62" s="8"/>
      <c r="H62" s="8"/>
      <c r="I62" s="8"/>
    </row>
    <row r="63" spans="1:9" ht="45" customHeight="1">
      <c r="A63" s="180" t="s">
        <v>223</v>
      </c>
      <c r="B63" s="180"/>
      <c r="C63" s="180"/>
      <c r="D63" s="180"/>
      <c r="E63" s="180"/>
      <c r="F63" s="180"/>
      <c r="G63" s="180"/>
      <c r="H63" s="180"/>
      <c r="I63" s="180"/>
    </row>
    <row r="65" spans="1:9" ht="14.25">
      <c r="A65" s="5"/>
      <c r="C65" s="5" t="s">
        <v>64</v>
      </c>
      <c r="D65" t="s">
        <v>243</v>
      </c>
      <c r="H65" s="2">
        <f>H47</f>
        <v>630092.2386911209</v>
      </c>
      <c r="I65" s="2"/>
    </row>
    <row r="66" spans="1:9" ht="14.25">
      <c r="A66" s="5"/>
      <c r="D66" t="s">
        <v>244</v>
      </c>
      <c r="H66" s="13">
        <f>H48</f>
        <v>83300.32986086005</v>
      </c>
      <c r="I66" s="2"/>
    </row>
    <row r="67" spans="1:9" ht="14.25">
      <c r="A67" s="5"/>
      <c r="D67" t="s">
        <v>245</v>
      </c>
      <c r="H67" s="13">
        <f>H49</f>
        <v>12815.435363209237</v>
      </c>
      <c r="I67" s="2"/>
    </row>
    <row r="68" spans="1:9" ht="14.25">
      <c r="A68" s="5"/>
      <c r="E68" t="s">
        <v>124</v>
      </c>
      <c r="H68" s="2"/>
      <c r="I68" s="2">
        <f>H65</f>
        <v>630092.2386911209</v>
      </c>
    </row>
    <row r="69" spans="1:9" ht="14.25">
      <c r="A69" s="5"/>
      <c r="E69" t="s">
        <v>215</v>
      </c>
      <c r="H69" s="2"/>
      <c r="I69" s="13">
        <f>H66</f>
        <v>83300.32986086005</v>
      </c>
    </row>
    <row r="70" spans="1:9" ht="14.25">
      <c r="A70" s="5"/>
      <c r="E70" t="s">
        <v>216</v>
      </c>
      <c r="H70" s="2"/>
      <c r="I70" s="13">
        <f>H67</f>
        <v>12815.435363209237</v>
      </c>
    </row>
    <row r="71" spans="1:9" ht="14.25">
      <c r="A71" s="5"/>
      <c r="E71" s="22" t="s">
        <v>217</v>
      </c>
      <c r="H71" s="2"/>
      <c r="I71" s="2"/>
    </row>
    <row r="72" spans="1:9" ht="14.25">
      <c r="A72" s="5"/>
      <c r="H72" s="2"/>
      <c r="I72" s="2"/>
    </row>
    <row r="73" spans="1:9" ht="14.25">
      <c r="A73" s="5"/>
      <c r="C73" s="5" t="s">
        <v>53</v>
      </c>
      <c r="D73" t="s">
        <v>100</v>
      </c>
      <c r="H73" s="2">
        <f>SUM(H65:H67)</f>
        <v>726208.0039151901</v>
      </c>
      <c r="I73" s="2"/>
    </row>
    <row r="74" spans="1:9" ht="14.25">
      <c r="A74" s="5"/>
      <c r="E74" t="s">
        <v>63</v>
      </c>
      <c r="H74" s="2"/>
      <c r="I74" s="2">
        <f>H73</f>
        <v>726208.0039151901</v>
      </c>
    </row>
    <row r="75" spans="1:5" ht="14.25">
      <c r="A75" s="5"/>
      <c r="E75" s="22" t="s">
        <v>218</v>
      </c>
    </row>
    <row r="76" ht="14.25">
      <c r="A76" s="5"/>
    </row>
    <row r="77" spans="1:9" ht="14.25">
      <c r="A77" s="5"/>
      <c r="C77" s="5" t="s">
        <v>80</v>
      </c>
      <c r="D77" t="s">
        <v>124</v>
      </c>
      <c r="H77" s="2">
        <f>I68</f>
        <v>630092.2386911209</v>
      </c>
      <c r="I77" s="2"/>
    </row>
    <row r="78" spans="1:9" ht="14.25">
      <c r="A78" s="5"/>
      <c r="D78" t="s">
        <v>215</v>
      </c>
      <c r="H78" s="13">
        <f>I69</f>
        <v>83300.32986086005</v>
      </c>
      <c r="I78" s="2"/>
    </row>
    <row r="79" spans="1:9" ht="14.25">
      <c r="A79" s="5"/>
      <c r="D79" t="s">
        <v>216</v>
      </c>
      <c r="H79" s="13">
        <f>I70</f>
        <v>12815.435363209237</v>
      </c>
      <c r="I79" s="2"/>
    </row>
    <row r="80" spans="5:9" ht="14.25">
      <c r="E80" t="s">
        <v>51</v>
      </c>
      <c r="H80" s="2"/>
      <c r="I80" s="2">
        <f>H77</f>
        <v>630092.2386911209</v>
      </c>
    </row>
    <row r="81" spans="5:9" ht="14.25">
      <c r="E81" t="s">
        <v>59</v>
      </c>
      <c r="H81" s="2"/>
      <c r="I81" s="13">
        <f>H78</f>
        <v>83300.32986086005</v>
      </c>
    </row>
    <row r="82" spans="5:9" ht="14.25">
      <c r="E82" t="s">
        <v>60</v>
      </c>
      <c r="H82" s="2"/>
      <c r="I82" s="13">
        <f>H79</f>
        <v>12815.435363209237</v>
      </c>
    </row>
    <row r="83" spans="5:9" ht="14.25">
      <c r="E83" s="22" t="s">
        <v>219</v>
      </c>
      <c r="H83" s="2"/>
      <c r="I83" s="2"/>
    </row>
    <row r="85" spans="3:9" ht="14.25">
      <c r="C85" s="5" t="s">
        <v>93</v>
      </c>
      <c r="D85" t="s">
        <v>74</v>
      </c>
      <c r="H85" s="2">
        <f>H73</f>
        <v>726208.0039151901</v>
      </c>
      <c r="I85" s="2"/>
    </row>
    <row r="86" spans="5:9" ht="14.25">
      <c r="E86" t="s">
        <v>100</v>
      </c>
      <c r="H86" s="13"/>
      <c r="I86" s="2">
        <f>H85</f>
        <v>726208.0039151901</v>
      </c>
    </row>
    <row r="87" ht="14.25">
      <c r="E87" s="22" t="s">
        <v>220</v>
      </c>
    </row>
  </sheetData>
  <sheetProtection/>
  <mergeCells count="9">
    <mergeCell ref="A63:I63"/>
    <mergeCell ref="C9:J9"/>
    <mergeCell ref="C11:J11"/>
    <mergeCell ref="C3:J3"/>
    <mergeCell ref="C13:J13"/>
    <mergeCell ref="A44:I44"/>
    <mergeCell ref="A17:I17"/>
    <mergeCell ref="C5:J5"/>
    <mergeCell ref="C7:J7"/>
  </mergeCells>
  <printOptions/>
  <pageMargins left="0.58" right="0.53" top="0.75" bottom="0.75" header="0.28" footer="0.3"/>
  <pageSetup horizontalDpi="600" verticalDpi="600" orientation="portrait" r:id="rId1"/>
  <headerFooter>
    <oddFooter>&amp;C&amp;Pof &amp;N</oddFooter>
  </headerFooter>
</worksheet>
</file>

<file path=xl/worksheets/sheet6.xml><?xml version="1.0" encoding="utf-8"?>
<worksheet xmlns="http://schemas.openxmlformats.org/spreadsheetml/2006/main" xmlns:r="http://schemas.openxmlformats.org/officeDocument/2006/relationships">
  <dimension ref="A1:J43"/>
  <sheetViews>
    <sheetView zoomScalePageLayoutView="0" workbookViewId="0" topLeftCell="A28">
      <selection activeCell="A2" sqref="A2"/>
    </sheetView>
  </sheetViews>
  <sheetFormatPr defaultColWidth="9.140625" defaultRowHeight="15"/>
  <cols>
    <col min="1" max="2" width="3.7109375" style="0" customWidth="1"/>
    <col min="4" max="4" width="9.421875" style="0" customWidth="1"/>
    <col min="5" max="5" width="16.28125" style="0" customWidth="1"/>
    <col min="6" max="6" width="14.8515625" style="0" customWidth="1"/>
    <col min="7" max="8" width="11.140625" style="0" bestFit="1" customWidth="1"/>
  </cols>
  <sheetData>
    <row r="1" ht="14.25">
      <c r="A1" s="1" t="s">
        <v>233</v>
      </c>
    </row>
    <row r="2" spans="1:10" ht="14.25">
      <c r="A2" s="1"/>
      <c r="C2" s="142" t="s">
        <v>173</v>
      </c>
      <c r="D2" s="145">
        <f>Index!D3</f>
        <v>44307</v>
      </c>
      <c r="I2" s="142"/>
      <c r="J2" s="145"/>
    </row>
    <row r="3" spans="1:10" ht="62.25" customHeight="1">
      <c r="A3" s="183" t="s">
        <v>212</v>
      </c>
      <c r="B3" s="183"/>
      <c r="C3" s="183"/>
      <c r="D3" s="183"/>
      <c r="E3" s="183"/>
      <c r="F3" s="183"/>
      <c r="G3" s="183"/>
      <c r="H3" s="183"/>
      <c r="I3" s="183"/>
      <c r="J3" s="145"/>
    </row>
    <row r="4" spans="1:10" ht="14.25" customHeight="1">
      <c r="A4" s="119"/>
      <c r="B4" s="119"/>
      <c r="C4" s="119"/>
      <c r="D4" s="119"/>
      <c r="E4" s="119"/>
      <c r="F4" s="119"/>
      <c r="G4" s="119"/>
      <c r="H4" s="119"/>
      <c r="I4" s="119"/>
      <c r="J4" s="145"/>
    </row>
    <row r="5" ht="15">
      <c r="B5" s="35" t="s">
        <v>120</v>
      </c>
    </row>
    <row r="6" spans="1:9" ht="14.25" customHeight="1">
      <c r="A6" s="180" t="s">
        <v>121</v>
      </c>
      <c r="B6" s="180"/>
      <c r="C6" s="180"/>
      <c r="D6" s="180"/>
      <c r="E6" s="180"/>
      <c r="F6" s="180"/>
      <c r="G6" s="180"/>
      <c r="H6" s="180"/>
      <c r="I6" s="180"/>
    </row>
    <row r="7" spans="1:9" ht="14.25">
      <c r="A7" s="180"/>
      <c r="B7" s="180"/>
      <c r="C7" s="180"/>
      <c r="D7" s="180"/>
      <c r="E7" s="180"/>
      <c r="F7" s="180"/>
      <c r="G7" s="180"/>
      <c r="H7" s="180"/>
      <c r="I7" s="180"/>
    </row>
    <row r="8" spans="1:9" ht="14.25">
      <c r="A8" s="180"/>
      <c r="B8" s="180"/>
      <c r="C8" s="180"/>
      <c r="D8" s="180"/>
      <c r="E8" s="180"/>
      <c r="F8" s="180"/>
      <c r="G8" s="180"/>
      <c r="H8" s="180"/>
      <c r="I8" s="180"/>
    </row>
    <row r="9" spans="1:9" ht="14.25">
      <c r="A9" s="38"/>
      <c r="B9" s="38"/>
      <c r="C9" s="38"/>
      <c r="D9" s="38"/>
      <c r="E9" s="38"/>
      <c r="F9" s="38"/>
      <c r="G9" s="38"/>
      <c r="H9" s="38"/>
      <c r="I9" s="38"/>
    </row>
    <row r="10" spans="7:8" ht="14.25">
      <c r="G10" s="15" t="s">
        <v>48</v>
      </c>
      <c r="H10" s="15" t="s">
        <v>49</v>
      </c>
    </row>
    <row r="11" spans="1:8" ht="14.25">
      <c r="A11" s="1" t="s">
        <v>64</v>
      </c>
      <c r="B11" t="s">
        <v>74</v>
      </c>
      <c r="G11" s="13">
        <f>'Exhibit A'!I42</f>
        <v>71205.5</v>
      </c>
      <c r="H11" s="13"/>
    </row>
    <row r="12" spans="3:8" ht="14.25">
      <c r="C12" t="s">
        <v>67</v>
      </c>
      <c r="G12" s="13"/>
      <c r="H12" s="13">
        <f>+G11</f>
        <v>71205.5</v>
      </c>
    </row>
    <row r="13" ht="14.25">
      <c r="C13" s="22" t="s">
        <v>68</v>
      </c>
    </row>
    <row r="15" ht="14.25">
      <c r="B15" s="22"/>
    </row>
    <row r="17" ht="14.25">
      <c r="A17" s="1" t="s">
        <v>96</v>
      </c>
    </row>
    <row r="18" ht="15">
      <c r="B18" s="35" t="s">
        <v>122</v>
      </c>
    </row>
    <row r="19" spans="1:9" ht="14.25">
      <c r="A19" s="180" t="s">
        <v>121</v>
      </c>
      <c r="B19" s="180"/>
      <c r="C19" s="180"/>
      <c r="D19" s="180"/>
      <c r="E19" s="180"/>
      <c r="F19" s="180"/>
      <c r="G19" s="180"/>
      <c r="H19" s="180"/>
      <c r="I19" s="180"/>
    </row>
    <row r="20" spans="1:9" ht="14.25">
      <c r="A20" s="180"/>
      <c r="B20" s="180"/>
      <c r="C20" s="180"/>
      <c r="D20" s="180"/>
      <c r="E20" s="180"/>
      <c r="F20" s="180"/>
      <c r="G20" s="180"/>
      <c r="H20" s="180"/>
      <c r="I20" s="180"/>
    </row>
    <row r="21" spans="1:9" ht="14.25">
      <c r="A21" s="180"/>
      <c r="B21" s="180"/>
      <c r="C21" s="180"/>
      <c r="D21" s="180"/>
      <c r="E21" s="180"/>
      <c r="F21" s="180"/>
      <c r="G21" s="180"/>
      <c r="H21" s="180"/>
      <c r="I21" s="180"/>
    </row>
    <row r="22" spans="1:9" ht="12" customHeight="1">
      <c r="A22" s="38"/>
      <c r="B22" s="38"/>
      <c r="C22" s="38"/>
      <c r="D22" s="38"/>
      <c r="E22" s="38"/>
      <c r="F22" s="38"/>
      <c r="G22" s="38"/>
      <c r="H22" s="38"/>
      <c r="I22" s="38"/>
    </row>
    <row r="23" spans="7:8" ht="14.25">
      <c r="G23" s="15" t="s">
        <v>48</v>
      </c>
      <c r="H23" s="15" t="s">
        <v>49</v>
      </c>
    </row>
    <row r="24" spans="1:8" ht="14.25">
      <c r="A24" s="1" t="s">
        <v>64</v>
      </c>
      <c r="B24" t="s">
        <v>51</v>
      </c>
      <c r="G24" s="13">
        <f>'Exhibit A'!I86</f>
        <v>65119</v>
      </c>
      <c r="H24" s="13"/>
    </row>
    <row r="25" spans="3:8" ht="14.25">
      <c r="C25" t="s">
        <v>124</v>
      </c>
      <c r="G25" s="13"/>
      <c r="H25" s="13">
        <f>+G24</f>
        <v>65119</v>
      </c>
    </row>
    <row r="26" ht="14.25">
      <c r="C26" s="22" t="s">
        <v>123</v>
      </c>
    </row>
    <row r="27" ht="14.25">
      <c r="C27" s="22"/>
    </row>
    <row r="28" spans="1:8" ht="14.25">
      <c r="A28" s="1" t="s">
        <v>53</v>
      </c>
      <c r="B28" t="s">
        <v>100</v>
      </c>
      <c r="G28" s="13">
        <f>G24</f>
        <v>65119</v>
      </c>
      <c r="H28" s="13"/>
    </row>
    <row r="29" spans="3:8" ht="14.25">
      <c r="C29" t="s">
        <v>67</v>
      </c>
      <c r="G29" s="13"/>
      <c r="H29" s="13">
        <f>+G28</f>
        <v>65119</v>
      </c>
    </row>
    <row r="30" ht="14.25">
      <c r="C30" s="22" t="s">
        <v>126</v>
      </c>
    </row>
    <row r="31" ht="14.25">
      <c r="C31" s="22"/>
    </row>
    <row r="32" spans="1:8" ht="14.25">
      <c r="A32" s="1" t="s">
        <v>80</v>
      </c>
      <c r="B32" t="s">
        <v>124</v>
      </c>
      <c r="G32" s="13">
        <f>G24</f>
        <v>65119</v>
      </c>
      <c r="H32" s="13"/>
    </row>
    <row r="33" spans="3:8" ht="14.25">
      <c r="C33" t="s">
        <v>51</v>
      </c>
      <c r="G33" s="13"/>
      <c r="H33" s="13">
        <f>+G32</f>
        <v>65119</v>
      </c>
    </row>
    <row r="34" ht="14.25">
      <c r="C34" s="22" t="s">
        <v>125</v>
      </c>
    </row>
    <row r="35" ht="14.25">
      <c r="C35" s="22"/>
    </row>
    <row r="36" spans="1:8" ht="14.25">
      <c r="A36" s="1" t="s">
        <v>93</v>
      </c>
      <c r="B36" t="s">
        <v>74</v>
      </c>
      <c r="G36" s="13">
        <f>G28</f>
        <v>65119</v>
      </c>
      <c r="H36" s="13"/>
    </row>
    <row r="37" spans="3:8" ht="14.25">
      <c r="C37" t="s">
        <v>100</v>
      </c>
      <c r="G37" s="13"/>
      <c r="H37" s="13">
        <f>+G36</f>
        <v>65119</v>
      </c>
    </row>
    <row r="38" ht="14.25">
      <c r="C38" s="22" t="s">
        <v>127</v>
      </c>
    </row>
    <row r="39" ht="14.25">
      <c r="C39" s="22"/>
    </row>
    <row r="41" spans="1:9" ht="14.25" customHeight="1">
      <c r="A41" s="1"/>
      <c r="B41" s="164" t="s">
        <v>131</v>
      </c>
      <c r="C41" s="164"/>
      <c r="D41" s="164"/>
      <c r="E41" s="164"/>
      <c r="F41" s="164"/>
      <c r="G41" s="164"/>
      <c r="H41" s="164"/>
      <c r="I41" s="164"/>
    </row>
    <row r="42" spans="1:9" ht="14.25">
      <c r="A42" s="1"/>
      <c r="B42" s="164"/>
      <c r="C42" s="164"/>
      <c r="D42" s="164"/>
      <c r="E42" s="164"/>
      <c r="F42" s="164"/>
      <c r="G42" s="164"/>
      <c r="H42" s="164"/>
      <c r="I42" s="164"/>
    </row>
    <row r="43" spans="2:9" ht="14.25">
      <c r="B43" s="8"/>
      <c r="C43" s="8"/>
      <c r="D43" s="8"/>
      <c r="E43" s="8"/>
      <c r="F43" s="8"/>
      <c r="G43" s="8"/>
      <c r="H43" s="8"/>
      <c r="I43" s="8"/>
    </row>
  </sheetData>
  <sheetProtection/>
  <mergeCells count="4">
    <mergeCell ref="A6:I8"/>
    <mergeCell ref="A19:I21"/>
    <mergeCell ref="B41:I42"/>
    <mergeCell ref="A3:I3"/>
  </mergeCells>
  <printOptions/>
  <pageMargins left="0.7" right="0.7" top="0.75" bottom="0.75" header="0.3" footer="0.3"/>
  <pageSetup horizontalDpi="600" verticalDpi="600" orientation="portrait" r:id="rId1"/>
  <headerFooter>
    <oddFooter>&amp;C&amp;Pof &amp;N</oddFooter>
  </headerFooter>
</worksheet>
</file>

<file path=xl/worksheets/sheet7.xml><?xml version="1.0" encoding="utf-8"?>
<worksheet xmlns="http://schemas.openxmlformats.org/spreadsheetml/2006/main" xmlns:r="http://schemas.openxmlformats.org/officeDocument/2006/relationships">
  <dimension ref="A1:Z65"/>
  <sheetViews>
    <sheetView zoomScalePageLayoutView="0" workbookViewId="0" topLeftCell="A1">
      <selection activeCell="O54" sqref="O54"/>
    </sheetView>
  </sheetViews>
  <sheetFormatPr defaultColWidth="9.140625" defaultRowHeight="15"/>
  <cols>
    <col min="1" max="4" width="3.7109375" style="0" customWidth="1"/>
    <col min="8" max="8" width="5.421875" style="0" customWidth="1"/>
    <col min="9" max="10" width="15.28125" style="0" bestFit="1" customWidth="1"/>
    <col min="11" max="11" width="10.7109375" style="0" customWidth="1"/>
    <col min="12" max="12" width="1.8515625" style="0" customWidth="1"/>
    <col min="13" max="13" width="1.7109375" style="52" customWidth="1"/>
    <col min="14" max="14" width="2.7109375" style="0" customWidth="1"/>
    <col min="15" max="18" width="3.7109375" style="0" customWidth="1"/>
    <col min="21" max="21" width="9.140625" style="0" customWidth="1"/>
    <col min="22" max="22" width="12.57421875" style="0" bestFit="1" customWidth="1"/>
    <col min="23" max="24" width="13.7109375" style="0" bestFit="1" customWidth="1"/>
    <col min="25" max="25" width="10.57421875" style="0" customWidth="1"/>
    <col min="26" max="26" width="3.140625" style="0" customWidth="1"/>
  </cols>
  <sheetData>
    <row r="1" spans="1:25" ht="14.25">
      <c r="A1" s="1" t="s">
        <v>234</v>
      </c>
      <c r="J1" s="142" t="s">
        <v>173</v>
      </c>
      <c r="K1" s="145">
        <f>Index!D3</f>
        <v>44307</v>
      </c>
      <c r="O1" s="1" t="s">
        <v>234</v>
      </c>
      <c r="X1" s="142" t="s">
        <v>173</v>
      </c>
      <c r="Y1" s="145">
        <f>Index!D3</f>
        <v>44307</v>
      </c>
    </row>
    <row r="2" spans="1:15" ht="14.25">
      <c r="A2" s="1" t="s">
        <v>137</v>
      </c>
      <c r="O2" s="1" t="s">
        <v>137</v>
      </c>
    </row>
    <row r="3" spans="2:16" ht="15">
      <c r="B3" s="184" t="s">
        <v>130</v>
      </c>
      <c r="C3" s="184"/>
      <c r="D3" s="184"/>
      <c r="E3" s="184"/>
      <c r="F3" s="184"/>
      <c r="G3" s="184"/>
      <c r="H3" s="184"/>
      <c r="I3" s="184"/>
      <c r="J3" s="184"/>
      <c r="K3" s="184"/>
      <c r="O3" s="1"/>
      <c r="P3" s="35" t="s">
        <v>128</v>
      </c>
    </row>
    <row r="4" spans="2:16" ht="17.25" customHeight="1">
      <c r="B4" s="184"/>
      <c r="C4" s="184"/>
      <c r="D4" s="184"/>
      <c r="E4" s="184"/>
      <c r="F4" s="184"/>
      <c r="G4" s="184"/>
      <c r="H4" s="184"/>
      <c r="I4" s="184"/>
      <c r="J4" s="184"/>
      <c r="K4" s="184"/>
      <c r="O4" s="1"/>
      <c r="P4" s="35"/>
    </row>
    <row r="5" spans="1:25" ht="48" customHeight="1">
      <c r="A5" s="164" t="s">
        <v>111</v>
      </c>
      <c r="B5" s="164"/>
      <c r="C5" s="164"/>
      <c r="D5" s="164"/>
      <c r="E5" s="164"/>
      <c r="F5" s="164"/>
      <c r="G5" s="164"/>
      <c r="H5" s="164"/>
      <c r="I5" s="164"/>
      <c r="J5" s="164"/>
      <c r="K5" s="164"/>
      <c r="L5" s="45"/>
      <c r="M5" s="53"/>
      <c r="N5" s="45"/>
      <c r="O5" s="164" t="s">
        <v>72</v>
      </c>
      <c r="P5" s="164"/>
      <c r="Q5" s="164"/>
      <c r="R5" s="164"/>
      <c r="S5" s="164"/>
      <c r="T5" s="164"/>
      <c r="U5" s="164"/>
      <c r="V5" s="164"/>
      <c r="W5" s="164"/>
      <c r="X5" s="164"/>
      <c r="Y5" s="164"/>
    </row>
    <row r="6" spans="1:26" ht="15" customHeight="1">
      <c r="A6" s="47"/>
      <c r="B6" s="47"/>
      <c r="C6" s="47"/>
      <c r="D6" s="47"/>
      <c r="E6" s="47"/>
      <c r="F6" s="47"/>
      <c r="G6" s="47"/>
      <c r="H6" s="47"/>
      <c r="I6" s="47"/>
      <c r="J6" s="47"/>
      <c r="K6" s="47"/>
      <c r="L6" s="47"/>
      <c r="M6" s="54"/>
      <c r="N6" s="47"/>
      <c r="O6" s="47"/>
      <c r="P6" s="47"/>
      <c r="Q6" s="48"/>
      <c r="R6" s="48"/>
      <c r="S6" s="48"/>
      <c r="T6" s="48"/>
      <c r="U6" s="48"/>
      <c r="V6" s="48"/>
      <c r="W6" s="48"/>
      <c r="X6" s="48"/>
      <c r="Y6" s="48"/>
      <c r="Z6" s="24"/>
    </row>
    <row r="7" spans="1:26" ht="87" customHeight="1">
      <c r="A7" s="164" t="s">
        <v>129</v>
      </c>
      <c r="B7" s="164"/>
      <c r="C7" s="164"/>
      <c r="D7" s="164"/>
      <c r="E7" s="164"/>
      <c r="F7" s="164"/>
      <c r="G7" s="164"/>
      <c r="H7" s="164"/>
      <c r="I7" s="164"/>
      <c r="J7" s="164"/>
      <c r="K7" s="164"/>
      <c r="L7" s="45"/>
      <c r="M7" s="53"/>
      <c r="N7" s="45"/>
      <c r="O7" s="164" t="s">
        <v>129</v>
      </c>
      <c r="P7" s="164"/>
      <c r="Q7" s="164"/>
      <c r="R7" s="164"/>
      <c r="S7" s="164"/>
      <c r="T7" s="164"/>
      <c r="U7" s="164"/>
      <c r="V7" s="164"/>
      <c r="W7" s="164"/>
      <c r="X7" s="164"/>
      <c r="Y7" s="164"/>
      <c r="Z7" s="36"/>
    </row>
    <row r="8" spans="17:26" ht="15" customHeight="1">
      <c r="Q8" s="24"/>
      <c r="R8" s="24"/>
      <c r="S8" s="24"/>
      <c r="T8" s="24"/>
      <c r="U8" s="24"/>
      <c r="V8" s="24"/>
      <c r="W8" s="24"/>
      <c r="X8" s="24"/>
      <c r="Y8" s="24"/>
      <c r="Z8" s="24"/>
    </row>
    <row r="9" spans="1:26" ht="14.25">
      <c r="A9" s="186" t="s">
        <v>175</v>
      </c>
      <c r="B9" s="187"/>
      <c r="C9" s="187"/>
      <c r="D9" s="187"/>
      <c r="E9" s="187"/>
      <c r="F9" s="187"/>
      <c r="G9" s="187"/>
      <c r="H9" s="187"/>
      <c r="I9" s="187"/>
      <c r="J9" s="187"/>
      <c r="K9" s="187"/>
      <c r="L9" s="37"/>
      <c r="M9" s="55"/>
      <c r="N9" s="21"/>
      <c r="O9" s="186" t="s">
        <v>199</v>
      </c>
      <c r="P9" s="186"/>
      <c r="Q9" s="186"/>
      <c r="R9" s="186"/>
      <c r="S9" s="186"/>
      <c r="T9" s="186"/>
      <c r="U9" s="186"/>
      <c r="V9" s="186"/>
      <c r="W9" s="186"/>
      <c r="X9" s="187"/>
      <c r="Y9" s="187"/>
      <c r="Z9" s="21"/>
    </row>
    <row r="10" spans="1:26" ht="14.25">
      <c r="A10" s="187"/>
      <c r="B10" s="187"/>
      <c r="C10" s="187"/>
      <c r="D10" s="187"/>
      <c r="E10" s="187"/>
      <c r="F10" s="187"/>
      <c r="G10" s="187"/>
      <c r="H10" s="187"/>
      <c r="I10" s="187"/>
      <c r="J10" s="187"/>
      <c r="K10" s="187"/>
      <c r="L10" s="37"/>
      <c r="M10" s="55"/>
      <c r="N10" s="21"/>
      <c r="O10" s="186"/>
      <c r="P10" s="186"/>
      <c r="Q10" s="186"/>
      <c r="R10" s="186"/>
      <c r="S10" s="186"/>
      <c r="T10" s="186"/>
      <c r="U10" s="186"/>
      <c r="V10" s="186"/>
      <c r="W10" s="186"/>
      <c r="X10" s="187"/>
      <c r="Y10" s="187"/>
      <c r="Z10" s="21"/>
    </row>
    <row r="11" spans="1:26" ht="14.25">
      <c r="A11" s="21"/>
      <c r="B11" s="21"/>
      <c r="C11" s="21"/>
      <c r="D11" s="21"/>
      <c r="E11" s="21"/>
      <c r="F11" s="21"/>
      <c r="G11" s="21"/>
      <c r="H11" s="21"/>
      <c r="I11" s="21"/>
      <c r="J11" s="21"/>
      <c r="K11" s="21"/>
      <c r="L11" s="37"/>
      <c r="M11" s="55"/>
      <c r="N11" s="21"/>
      <c r="O11" s="26"/>
      <c r="P11" s="26"/>
      <c r="Q11" s="26"/>
      <c r="R11" s="26"/>
      <c r="S11" s="26"/>
      <c r="T11" s="26"/>
      <c r="U11" s="26"/>
      <c r="V11" s="26"/>
      <c r="W11" s="26"/>
      <c r="X11" s="21"/>
      <c r="Y11" s="21"/>
      <c r="Z11" s="21"/>
    </row>
    <row r="12" spans="1:26" s="9" customFormat="1" ht="14.25" customHeight="1">
      <c r="A12" s="1" t="s">
        <v>64</v>
      </c>
      <c r="B12" s="185" t="s">
        <v>76</v>
      </c>
      <c r="C12" s="185"/>
      <c r="D12" s="185"/>
      <c r="E12" s="185"/>
      <c r="F12" s="185"/>
      <c r="G12" s="185"/>
      <c r="H12" s="185"/>
      <c r="I12" s="185"/>
      <c r="J12" s="185"/>
      <c r="K12" s="185"/>
      <c r="L12" s="75"/>
      <c r="M12" s="77"/>
      <c r="N12" s="75"/>
      <c r="O12" s="1" t="s">
        <v>64</v>
      </c>
      <c r="P12" s="78" t="s">
        <v>73</v>
      </c>
      <c r="Q12" s="1"/>
      <c r="X12" s="75"/>
      <c r="Y12" s="75"/>
      <c r="Z12" s="75"/>
    </row>
    <row r="13" spans="1:26" ht="14.25">
      <c r="A13" s="5"/>
      <c r="B13" s="44"/>
      <c r="C13" s="44"/>
      <c r="D13" s="44"/>
      <c r="E13" s="44"/>
      <c r="F13" s="44"/>
      <c r="G13" s="44"/>
      <c r="H13" s="44"/>
      <c r="I13" s="44"/>
      <c r="J13" s="44"/>
      <c r="K13" s="44"/>
      <c r="L13" s="37"/>
      <c r="M13" s="55"/>
      <c r="N13" s="21"/>
      <c r="O13" s="22"/>
      <c r="P13" s="1" t="s">
        <v>50</v>
      </c>
      <c r="Q13" s="19" t="s">
        <v>246</v>
      </c>
      <c r="W13" s="2">
        <f>+'Exhibit A'!H74+'Exhibit A'!H77+'Exhibit A'!H83+'Exhibit A'!H85</f>
        <v>654327</v>
      </c>
      <c r="X13" s="2"/>
      <c r="Y13" s="21"/>
      <c r="Z13" s="21"/>
    </row>
    <row r="14" spans="2:26" ht="14.25">
      <c r="B14" s="5" t="s">
        <v>50</v>
      </c>
      <c r="C14" t="s">
        <v>77</v>
      </c>
      <c r="D14" s="22"/>
      <c r="I14" s="2">
        <f>+'Exhibit A'!H31+'Exhibit A'!H34+'Exhibit A'!H39+'Exhibit A'!H41</f>
        <v>1534938.5</v>
      </c>
      <c r="J14" s="2"/>
      <c r="M14" s="55"/>
      <c r="N14" s="21"/>
      <c r="O14" s="22"/>
      <c r="R14" t="s">
        <v>74</v>
      </c>
      <c r="W14" s="2"/>
      <c r="X14" s="2">
        <f>+W13</f>
        <v>654327</v>
      </c>
      <c r="Y14" s="21"/>
      <c r="Z14" s="21"/>
    </row>
    <row r="15" spans="2:26" ht="14.25">
      <c r="B15" s="22"/>
      <c r="D15" s="23" t="s">
        <v>51</v>
      </c>
      <c r="I15" s="2"/>
      <c r="J15" s="2">
        <f>+I14</f>
        <v>1534938.5</v>
      </c>
      <c r="N15" s="21"/>
      <c r="O15" s="22"/>
      <c r="R15" s="22" t="s">
        <v>75</v>
      </c>
      <c r="X15" s="21"/>
      <c r="Y15" s="21"/>
      <c r="Z15" s="21"/>
    </row>
    <row r="16" spans="2:26" ht="14.25">
      <c r="B16" s="22"/>
      <c r="C16" s="22"/>
      <c r="E16" s="22" t="s">
        <v>144</v>
      </c>
      <c r="I16" s="2"/>
      <c r="J16" s="2"/>
      <c r="N16" s="21"/>
      <c r="O16" s="26"/>
      <c r="P16" s="26"/>
      <c r="Q16" s="26"/>
      <c r="R16" s="26"/>
      <c r="S16" s="26"/>
      <c r="T16" s="26"/>
      <c r="U16" s="26"/>
      <c r="V16" s="26"/>
      <c r="W16" s="26"/>
      <c r="X16" s="21"/>
      <c r="Y16" s="21"/>
      <c r="Z16" s="21"/>
    </row>
    <row r="17" spans="2:26" ht="14.25">
      <c r="B17" s="5"/>
      <c r="C17" s="22"/>
      <c r="E17" s="22"/>
      <c r="N17" s="9"/>
      <c r="O17" s="1" t="s">
        <v>53</v>
      </c>
      <c r="P17" s="79" t="s">
        <v>81</v>
      </c>
      <c r="Q17" s="80"/>
      <c r="R17" s="81"/>
      <c r="S17" s="81"/>
      <c r="T17" s="81"/>
      <c r="U17" s="26"/>
      <c r="V17" s="26"/>
      <c r="W17" s="26"/>
      <c r="X17" s="26"/>
      <c r="Y17" s="26"/>
      <c r="Z17" s="26"/>
    </row>
    <row r="18" spans="2:18" ht="14.25">
      <c r="B18" s="5" t="s">
        <v>52</v>
      </c>
      <c r="C18" t="s">
        <v>246</v>
      </c>
      <c r="I18" s="2">
        <f>+I14</f>
        <v>1534938.5</v>
      </c>
      <c r="J18" s="2"/>
      <c r="O18" s="5"/>
      <c r="P18" s="5"/>
      <c r="Q18" s="5"/>
      <c r="R18" s="5"/>
    </row>
    <row r="19" spans="4:24" ht="15" customHeight="1">
      <c r="D19" t="s">
        <v>83</v>
      </c>
      <c r="I19" s="2"/>
      <c r="J19" s="2">
        <f>+I18</f>
        <v>1534938.5</v>
      </c>
      <c r="P19" s="190" t="s">
        <v>91</v>
      </c>
      <c r="Q19" s="187"/>
      <c r="R19" s="187"/>
      <c r="S19" s="187"/>
      <c r="T19" s="187"/>
      <c r="U19" s="187"/>
      <c r="V19" s="187"/>
      <c r="W19" s="187"/>
      <c r="X19" s="187"/>
    </row>
    <row r="20" spans="5:24" ht="14.25">
      <c r="E20" s="22" t="s">
        <v>78</v>
      </c>
      <c r="P20" s="187"/>
      <c r="Q20" s="187"/>
      <c r="R20" s="187"/>
      <c r="S20" s="187"/>
      <c r="T20" s="187"/>
      <c r="U20" s="187"/>
      <c r="V20" s="187"/>
      <c r="W20" s="187"/>
      <c r="X20" s="187"/>
    </row>
    <row r="21" spans="16:24" ht="14.25">
      <c r="P21" s="9"/>
      <c r="Q21" s="9"/>
      <c r="R21" s="9"/>
      <c r="S21" s="23"/>
      <c r="T21" s="9"/>
      <c r="U21" s="9"/>
      <c r="V21" s="9"/>
      <c r="W21" s="9"/>
      <c r="X21" s="9"/>
    </row>
    <row r="22" spans="2:24" ht="14.25">
      <c r="B22" s="5" t="s">
        <v>62</v>
      </c>
      <c r="C22" t="s">
        <v>83</v>
      </c>
      <c r="I22" s="2">
        <f>+I14</f>
        <v>1534938.5</v>
      </c>
      <c r="J22" s="2"/>
      <c r="P22" s="190" t="s">
        <v>82</v>
      </c>
      <c r="Q22" s="190"/>
      <c r="R22" s="190"/>
      <c r="S22" s="190"/>
      <c r="T22" s="190"/>
      <c r="U22" s="190"/>
      <c r="V22" s="190"/>
      <c r="W22" s="190"/>
      <c r="X22" s="190"/>
    </row>
    <row r="23" spans="2:24" ht="15" customHeight="1">
      <c r="B23" s="22"/>
      <c r="D23" t="s">
        <v>74</v>
      </c>
      <c r="I23" s="2"/>
      <c r="J23" s="2">
        <f>+I22</f>
        <v>1534938.5</v>
      </c>
      <c r="P23" s="190"/>
      <c r="Q23" s="190"/>
      <c r="R23" s="190"/>
      <c r="S23" s="190"/>
      <c r="T23" s="190"/>
      <c r="U23" s="190"/>
      <c r="V23" s="190"/>
      <c r="W23" s="190"/>
      <c r="X23" s="190"/>
    </row>
    <row r="24" spans="2:24" ht="14.25">
      <c r="B24" s="22"/>
      <c r="E24" s="22" t="s">
        <v>112</v>
      </c>
      <c r="P24" s="190"/>
      <c r="Q24" s="190"/>
      <c r="R24" s="190"/>
      <c r="S24" s="190"/>
      <c r="T24" s="190"/>
      <c r="U24" s="190"/>
      <c r="V24" s="190"/>
      <c r="W24" s="190"/>
      <c r="X24" s="190"/>
    </row>
    <row r="25" spans="2:24" ht="14.25">
      <c r="B25" s="22"/>
      <c r="P25" s="8"/>
      <c r="Q25" s="8"/>
      <c r="R25" s="8"/>
      <c r="S25" s="8"/>
      <c r="T25" s="8"/>
      <c r="U25" s="8"/>
      <c r="V25" s="8"/>
      <c r="W25" s="8"/>
      <c r="X25" s="8"/>
    </row>
    <row r="26" spans="2:23" ht="14.25">
      <c r="B26" s="5" t="s">
        <v>79</v>
      </c>
      <c r="C26" t="s">
        <v>51</v>
      </c>
      <c r="I26" s="2">
        <f>+J19</f>
        <v>1534938.5</v>
      </c>
      <c r="J26" s="2"/>
      <c r="P26" s="5" t="s">
        <v>50</v>
      </c>
      <c r="Q26" s="5"/>
      <c r="R26" t="s">
        <v>247</v>
      </c>
      <c r="W26" s="2">
        <f>+'Exhibit A'!I69</f>
        <v>109914.1539151901</v>
      </c>
    </row>
    <row r="27" spans="4:24" ht="14.25">
      <c r="D27" t="s">
        <v>77</v>
      </c>
      <c r="I27" s="2"/>
      <c r="J27" s="2">
        <f>+I26</f>
        <v>1534938.5</v>
      </c>
      <c r="S27" t="s">
        <v>74</v>
      </c>
      <c r="X27" s="2">
        <f>+W26</f>
        <v>109914.1539151901</v>
      </c>
    </row>
    <row r="28" spans="5:19" ht="14.25">
      <c r="E28" s="46" t="s">
        <v>113</v>
      </c>
      <c r="S28" s="22" t="s">
        <v>116</v>
      </c>
    </row>
    <row r="29" spans="5:24" ht="15.75" customHeight="1">
      <c r="E29" s="22"/>
      <c r="S29" s="192" t="s">
        <v>226</v>
      </c>
      <c r="T29" s="192"/>
      <c r="U29" s="192"/>
      <c r="V29" s="192"/>
      <c r="W29" s="192"/>
      <c r="X29" s="192"/>
    </row>
    <row r="30" spans="1:24" ht="14.25">
      <c r="A30" s="1" t="s">
        <v>53</v>
      </c>
      <c r="B30" s="79" t="s">
        <v>136</v>
      </c>
      <c r="C30" s="80"/>
      <c r="D30" s="82"/>
      <c r="E30" s="82"/>
      <c r="F30" s="6"/>
      <c r="G30" s="6"/>
      <c r="H30" s="6"/>
      <c r="I30" s="6"/>
      <c r="J30" s="6"/>
      <c r="S30" s="192"/>
      <c r="T30" s="192"/>
      <c r="U30" s="192"/>
      <c r="V30" s="192"/>
      <c r="W30" s="192"/>
      <c r="X30" s="192"/>
    </row>
    <row r="31" spans="2:24" ht="14.25">
      <c r="B31" s="6"/>
      <c r="C31" s="6"/>
      <c r="D31" s="6"/>
      <c r="E31" s="6"/>
      <c r="F31" s="6"/>
      <c r="G31" s="6"/>
      <c r="H31" s="6"/>
      <c r="I31" s="6"/>
      <c r="J31" s="6"/>
      <c r="P31" s="21"/>
      <c r="Q31" s="21"/>
      <c r="R31" s="21"/>
      <c r="S31" s="21"/>
      <c r="T31" s="21"/>
      <c r="U31" s="21"/>
      <c r="V31" s="21"/>
      <c r="W31" s="21"/>
      <c r="X31" s="21"/>
    </row>
    <row r="32" spans="2:23" ht="14.25">
      <c r="B32" s="164" t="s">
        <v>114</v>
      </c>
      <c r="C32" s="164"/>
      <c r="D32" s="164"/>
      <c r="E32" s="164"/>
      <c r="F32" s="164"/>
      <c r="G32" s="164"/>
      <c r="H32" s="164"/>
      <c r="I32" s="164"/>
      <c r="J32" s="164"/>
      <c r="K32" s="164"/>
      <c r="L32" s="45"/>
      <c r="O32" s="22"/>
      <c r="P32" s="1" t="s">
        <v>52</v>
      </c>
      <c r="Q32" s="1"/>
      <c r="R32" t="s">
        <v>51</v>
      </c>
      <c r="W32" s="2">
        <f>'Exhibit C'!J60</f>
        <v>95366.69236759141</v>
      </c>
    </row>
    <row r="33" spans="2:23" ht="14.25" customHeight="1">
      <c r="B33" s="164"/>
      <c r="C33" s="164"/>
      <c r="D33" s="164"/>
      <c r="E33" s="164"/>
      <c r="F33" s="164"/>
      <c r="G33" s="164"/>
      <c r="H33" s="164"/>
      <c r="I33" s="164"/>
      <c r="J33" s="164"/>
      <c r="K33" s="164"/>
      <c r="L33" s="45"/>
      <c r="M33" s="53"/>
      <c r="O33" s="22"/>
      <c r="R33" t="s">
        <v>59</v>
      </c>
      <c r="W33" s="2">
        <f>'Exhibit C'!J61</f>
        <v>12607.800007918862</v>
      </c>
    </row>
    <row r="34" spans="2:23" ht="17.25" customHeight="1">
      <c r="B34" s="75"/>
      <c r="C34" s="75"/>
      <c r="D34" s="75"/>
      <c r="E34" s="75"/>
      <c r="F34" s="75"/>
      <c r="G34" s="75"/>
      <c r="H34" s="75"/>
      <c r="I34" s="75"/>
      <c r="J34" s="75"/>
      <c r="K34" s="9"/>
      <c r="M34" s="53"/>
      <c r="R34" t="s">
        <v>60</v>
      </c>
      <c r="W34" s="2">
        <f>'Exhibit C'!J62</f>
        <v>1939.6615396798252</v>
      </c>
    </row>
    <row r="35" spans="2:24" ht="14.25" customHeight="1">
      <c r="B35" s="164" t="s">
        <v>82</v>
      </c>
      <c r="C35" s="164"/>
      <c r="D35" s="164"/>
      <c r="E35" s="164"/>
      <c r="F35" s="164"/>
      <c r="G35" s="164"/>
      <c r="H35" s="164"/>
      <c r="I35" s="164"/>
      <c r="J35" s="164"/>
      <c r="K35" s="164"/>
      <c r="L35" s="45"/>
      <c r="S35" t="s">
        <v>248</v>
      </c>
      <c r="X35" s="2">
        <f>W32</f>
        <v>95366.69236759141</v>
      </c>
    </row>
    <row r="36" spans="2:24" ht="14.25" customHeight="1">
      <c r="B36" s="164"/>
      <c r="C36" s="164"/>
      <c r="D36" s="164"/>
      <c r="E36" s="164"/>
      <c r="F36" s="164"/>
      <c r="G36" s="164"/>
      <c r="H36" s="164"/>
      <c r="I36" s="164"/>
      <c r="J36" s="164"/>
      <c r="K36" s="164"/>
      <c r="L36" s="45"/>
      <c r="M36" s="53"/>
      <c r="S36" t="s">
        <v>249</v>
      </c>
      <c r="X36" s="2">
        <f>W33</f>
        <v>12607.800007918862</v>
      </c>
    </row>
    <row r="37" spans="2:24" ht="15" customHeight="1">
      <c r="B37" s="164"/>
      <c r="C37" s="164"/>
      <c r="D37" s="164"/>
      <c r="E37" s="164"/>
      <c r="F37" s="164"/>
      <c r="G37" s="164"/>
      <c r="H37" s="164"/>
      <c r="I37" s="164"/>
      <c r="J37" s="164"/>
      <c r="K37" s="164"/>
      <c r="L37" s="45"/>
      <c r="M37" s="53"/>
      <c r="S37" t="s">
        <v>250</v>
      </c>
      <c r="X37" s="2">
        <f>W34</f>
        <v>1939.6615396798252</v>
      </c>
    </row>
    <row r="38" spans="2:24" ht="14.25">
      <c r="B38" s="42"/>
      <c r="C38" s="42"/>
      <c r="D38" s="42"/>
      <c r="E38" s="42"/>
      <c r="F38" s="42"/>
      <c r="G38" s="42"/>
      <c r="H38" s="42"/>
      <c r="I38" s="42"/>
      <c r="J38" s="42"/>
      <c r="K38" s="42"/>
      <c r="L38" s="45"/>
      <c r="M38" s="53"/>
      <c r="S38" s="191" t="s">
        <v>90</v>
      </c>
      <c r="T38" s="191"/>
      <c r="U38" s="191"/>
      <c r="V38" s="191"/>
      <c r="W38" s="191"/>
      <c r="X38" s="191"/>
    </row>
    <row r="39" spans="2:24" ht="14.25">
      <c r="B39" s="5" t="s">
        <v>50</v>
      </c>
      <c r="C39" s="5"/>
      <c r="D39" t="s">
        <v>247</v>
      </c>
      <c r="I39" s="2">
        <f>+'Exhibit A'!I26</f>
        <v>407639.3632</v>
      </c>
      <c r="M39" s="53"/>
      <c r="S39" s="37"/>
      <c r="T39" s="37"/>
      <c r="U39" s="37"/>
      <c r="V39" s="37"/>
      <c r="W39" s="37"/>
      <c r="X39" s="37"/>
    </row>
    <row r="40" spans="5:24" ht="15" customHeight="1">
      <c r="E40" t="s">
        <v>83</v>
      </c>
      <c r="J40" s="2">
        <f>+I39</f>
        <v>407639.3632</v>
      </c>
      <c r="S40" s="37"/>
      <c r="T40" s="37"/>
      <c r="U40" s="37"/>
      <c r="V40" s="37"/>
      <c r="W40" s="37"/>
      <c r="X40" s="37"/>
    </row>
    <row r="41" spans="5:24" ht="15" customHeight="1">
      <c r="E41" s="22" t="s">
        <v>115</v>
      </c>
      <c r="S41" s="24"/>
      <c r="T41" s="6"/>
      <c r="U41" s="6"/>
      <c r="V41" s="6"/>
      <c r="W41" s="6"/>
      <c r="X41" s="6"/>
    </row>
    <row r="42" spans="5:13" ht="12" customHeight="1">
      <c r="E42" s="192" t="s">
        <v>226</v>
      </c>
      <c r="F42" s="192"/>
      <c r="G42" s="192"/>
      <c r="H42" s="192"/>
      <c r="I42" s="192"/>
      <c r="J42" s="192"/>
      <c r="M42" s="56"/>
    </row>
    <row r="43" spans="5:10" ht="14.25">
      <c r="E43" s="192"/>
      <c r="F43" s="192"/>
      <c r="G43" s="192"/>
      <c r="H43" s="192"/>
      <c r="I43" s="192"/>
      <c r="J43" s="192"/>
    </row>
    <row r="45" spans="2:10" ht="14.25">
      <c r="B45" s="1" t="s">
        <v>52</v>
      </c>
      <c r="C45" s="1"/>
      <c r="D45" t="s">
        <v>84</v>
      </c>
      <c r="I45" s="2">
        <f>+'Exhibit C'!E31</f>
        <v>381822.2035306667</v>
      </c>
      <c r="J45" s="2"/>
    </row>
    <row r="46" spans="4:26" ht="14.25">
      <c r="D46" t="s">
        <v>85</v>
      </c>
      <c r="I46" s="2">
        <f>+'Exhibit C'!E32</f>
        <v>21061.36709866667</v>
      </c>
      <c r="J46" s="2"/>
      <c r="Y46" s="24"/>
      <c r="Z46" s="24"/>
    </row>
    <row r="47" spans="4:26" ht="15" customHeight="1">
      <c r="D47" t="s">
        <v>86</v>
      </c>
      <c r="I47" s="2">
        <f>'Exhibit C'!E33</f>
        <v>4755.7925706666665</v>
      </c>
      <c r="J47" s="2"/>
      <c r="N47" s="24"/>
      <c r="Y47" s="8"/>
      <c r="Z47" s="8"/>
    </row>
    <row r="48" spans="5:25" ht="14.25">
      <c r="E48" t="s">
        <v>248</v>
      </c>
      <c r="I48" s="2"/>
      <c r="J48" s="2">
        <f>+I45</f>
        <v>381822.2035306667</v>
      </c>
      <c r="N48" s="8"/>
      <c r="Y48" s="24"/>
    </row>
    <row r="49" spans="5:25" ht="14.25">
      <c r="E49" t="s">
        <v>249</v>
      </c>
      <c r="I49" s="2"/>
      <c r="J49" s="2">
        <f>+I46</f>
        <v>21061.36709866667</v>
      </c>
      <c r="Y49" s="8"/>
    </row>
    <row r="50" spans="5:10" ht="16.5" customHeight="1">
      <c r="E50" t="s">
        <v>250</v>
      </c>
      <c r="I50" s="2"/>
      <c r="J50" s="2">
        <f>+I47</f>
        <v>4755.7925706666665</v>
      </c>
    </row>
    <row r="51" ht="14.25">
      <c r="E51" s="22" t="s">
        <v>87</v>
      </c>
    </row>
    <row r="53" spans="2:9" ht="14.25">
      <c r="B53" s="25" t="s">
        <v>62</v>
      </c>
      <c r="D53" t="s">
        <v>83</v>
      </c>
      <c r="I53" s="2">
        <f>+J40</f>
        <v>407639.3632</v>
      </c>
    </row>
    <row r="54" spans="5:24" ht="14.25">
      <c r="E54" t="s">
        <v>74</v>
      </c>
      <c r="J54" s="2">
        <f>+J40</f>
        <v>407639.3632</v>
      </c>
      <c r="S54" s="6"/>
      <c r="T54" s="6"/>
      <c r="U54" s="6"/>
      <c r="V54" s="6"/>
      <c r="W54" s="6"/>
      <c r="X54" s="6"/>
    </row>
    <row r="55" spans="5:24" ht="15" customHeight="1">
      <c r="E55" s="188" t="s">
        <v>102</v>
      </c>
      <c r="F55" s="189"/>
      <c r="G55" s="189"/>
      <c r="H55" s="189"/>
      <c r="I55" s="189"/>
      <c r="J55" s="189"/>
      <c r="P55" s="1"/>
      <c r="Q55" s="1"/>
      <c r="S55" s="24"/>
      <c r="T55" s="24"/>
      <c r="U55" s="24"/>
      <c r="V55" s="24"/>
      <c r="W55" s="24"/>
      <c r="X55" s="24"/>
    </row>
    <row r="56" spans="5:24" ht="14.25">
      <c r="E56" s="189"/>
      <c r="F56" s="189"/>
      <c r="G56" s="189"/>
      <c r="H56" s="189"/>
      <c r="I56" s="189"/>
      <c r="J56" s="189"/>
      <c r="S56" s="24"/>
      <c r="T56" s="24"/>
      <c r="U56" s="24"/>
      <c r="V56" s="24"/>
      <c r="W56" s="24"/>
      <c r="X56" s="24"/>
    </row>
    <row r="58" spans="2:9" ht="14.25">
      <c r="B58" s="1" t="s">
        <v>79</v>
      </c>
      <c r="C58" s="1"/>
      <c r="D58" t="s">
        <v>51</v>
      </c>
      <c r="I58" s="2">
        <f>+I45</f>
        <v>381822.2035306667</v>
      </c>
    </row>
    <row r="59" spans="4:9" ht="14.25">
      <c r="D59" t="s">
        <v>59</v>
      </c>
      <c r="I59" s="2">
        <f>+I46</f>
        <v>21061.36709866667</v>
      </c>
    </row>
    <row r="60" spans="4:9" ht="15" customHeight="1">
      <c r="D60" t="s">
        <v>60</v>
      </c>
      <c r="I60" s="2">
        <f>+I47</f>
        <v>4755.7925706666665</v>
      </c>
    </row>
    <row r="61" spans="5:10" ht="14.25">
      <c r="E61" t="s">
        <v>77</v>
      </c>
      <c r="J61" s="2">
        <f>+J48</f>
        <v>381822.2035306667</v>
      </c>
    </row>
    <row r="62" spans="5:10" ht="14.25">
      <c r="E62" t="s">
        <v>88</v>
      </c>
      <c r="J62" s="2">
        <f>+J49</f>
        <v>21061.36709866667</v>
      </c>
    </row>
    <row r="63" spans="5:10" ht="14.25">
      <c r="E63" t="s">
        <v>89</v>
      </c>
      <c r="J63" s="2">
        <f>+J50</f>
        <v>4755.7925706666665</v>
      </c>
    </row>
    <row r="64" spans="5:10" ht="15.75" customHeight="1">
      <c r="E64" s="188" t="s">
        <v>90</v>
      </c>
      <c r="F64" s="189"/>
      <c r="G64" s="189"/>
      <c r="H64" s="189"/>
      <c r="I64" s="189"/>
      <c r="J64" s="189"/>
    </row>
    <row r="65" spans="5:10" ht="14.25">
      <c r="E65" s="189"/>
      <c r="F65" s="189"/>
      <c r="G65" s="189"/>
      <c r="H65" s="189"/>
      <c r="I65" s="189"/>
      <c r="J65" s="189"/>
    </row>
  </sheetData>
  <sheetProtection/>
  <mergeCells count="17">
    <mergeCell ref="E64:J65"/>
    <mergeCell ref="P19:X20"/>
    <mergeCell ref="E55:J56"/>
    <mergeCell ref="B32:K33"/>
    <mergeCell ref="P22:X24"/>
    <mergeCell ref="S38:X38"/>
    <mergeCell ref="S29:X30"/>
    <mergeCell ref="E42:J43"/>
    <mergeCell ref="B3:K4"/>
    <mergeCell ref="B12:K12"/>
    <mergeCell ref="B35:K37"/>
    <mergeCell ref="A9:K10"/>
    <mergeCell ref="O9:Y10"/>
    <mergeCell ref="A5:K5"/>
    <mergeCell ref="O5:Y5"/>
    <mergeCell ref="A7:K7"/>
    <mergeCell ref="O7:Y7"/>
  </mergeCells>
  <printOptions/>
  <pageMargins left="0.7" right="0.7" top="0.75" bottom="0.75" header="0.3" footer="0.3"/>
  <pageSetup horizontalDpi="600" verticalDpi="600" orientation="portrait" scale="96" r:id="rId1"/>
  <headerFooter>
    <oddFooter>&amp;C&amp;Pof &amp;N</oddFooter>
  </headerFooter>
  <colBreaks count="1" manualBreakCount="1">
    <brk id="12" max="71" man="1"/>
  </colBreaks>
</worksheet>
</file>

<file path=xl/worksheets/sheet8.xml><?xml version="1.0" encoding="utf-8"?>
<worksheet xmlns="http://schemas.openxmlformats.org/spreadsheetml/2006/main" xmlns:r="http://schemas.openxmlformats.org/officeDocument/2006/relationships">
  <dimension ref="A1:V64"/>
  <sheetViews>
    <sheetView zoomScale="90" zoomScaleNormal="90" zoomScalePageLayoutView="0" workbookViewId="0" topLeftCell="A1">
      <selection activeCell="O12" sqref="O12"/>
    </sheetView>
  </sheetViews>
  <sheetFormatPr defaultColWidth="9.140625" defaultRowHeight="15"/>
  <cols>
    <col min="1" max="1" width="2.7109375" style="65" customWidth="1"/>
    <col min="2" max="2" width="2.7109375" style="64" customWidth="1"/>
    <col min="3" max="4" width="20.8515625" style="62" bestFit="1" customWidth="1"/>
    <col min="5" max="5" width="2.7109375" style="62" customWidth="1"/>
    <col min="6" max="6" width="15.28125" style="62" bestFit="1" customWidth="1"/>
    <col min="7" max="7" width="18.7109375" style="62" bestFit="1" customWidth="1"/>
    <col min="8" max="8" width="2.7109375" style="62" customWidth="1"/>
    <col min="9" max="10" width="15.28125" style="62" bestFit="1" customWidth="1"/>
    <col min="11" max="11" width="3.7109375" style="62" customWidth="1"/>
    <col min="12" max="12" width="1.7109375" style="49" customWidth="1"/>
    <col min="13" max="13" width="3.7109375" style="65" customWidth="1"/>
    <col min="14" max="14" width="2.7109375" style="65" customWidth="1"/>
    <col min="15" max="15" width="16.421875" style="65" bestFit="1" customWidth="1"/>
    <col min="16" max="16" width="14.28125" style="65" bestFit="1" customWidth="1"/>
    <col min="17" max="17" width="2.7109375" style="65" customWidth="1"/>
    <col min="18" max="18" width="16.421875" style="65" bestFit="1" customWidth="1"/>
    <col min="19" max="19" width="14.28125" style="65" bestFit="1" customWidth="1"/>
    <col min="20" max="20" width="2.7109375" style="65" customWidth="1"/>
    <col min="21" max="21" width="15.57421875" style="65" bestFit="1" customWidth="1"/>
    <col min="22" max="22" width="14.421875" style="65" bestFit="1" customWidth="1"/>
  </cols>
  <sheetData>
    <row r="1" spans="1:14" ht="15">
      <c r="A1" s="63" t="s">
        <v>235</v>
      </c>
      <c r="N1" s="63" t="s">
        <v>235</v>
      </c>
    </row>
    <row r="2" spans="2:15" ht="15">
      <c r="B2" s="66" t="s">
        <v>14</v>
      </c>
      <c r="O2" s="67" t="s">
        <v>15</v>
      </c>
    </row>
    <row r="3" spans="2:22" ht="14.25">
      <c r="B3" s="64" t="s">
        <v>97</v>
      </c>
      <c r="N3" s="64" t="s">
        <v>97</v>
      </c>
      <c r="O3" s="62"/>
      <c r="P3" s="62"/>
      <c r="Q3" s="62"/>
      <c r="R3" s="62"/>
      <c r="S3" s="62"/>
      <c r="T3" s="62"/>
      <c r="U3" s="62"/>
      <c r="V3" s="62"/>
    </row>
    <row r="4" spans="3:22" ht="14.25">
      <c r="C4" s="68" t="s">
        <v>51</v>
      </c>
      <c r="D4" s="68"/>
      <c r="F4" s="68" t="s">
        <v>77</v>
      </c>
      <c r="G4" s="68"/>
      <c r="I4" s="68" t="s">
        <v>56</v>
      </c>
      <c r="J4" s="68"/>
      <c r="K4" s="11"/>
      <c r="L4" s="50"/>
      <c r="N4" s="64"/>
      <c r="O4" s="68" t="s">
        <v>51</v>
      </c>
      <c r="P4" s="68"/>
      <c r="Q4" s="62"/>
      <c r="R4" s="68" t="s">
        <v>77</v>
      </c>
      <c r="S4" s="68"/>
      <c r="T4" s="62"/>
      <c r="U4" s="68" t="s">
        <v>56</v>
      </c>
      <c r="V4" s="68"/>
    </row>
    <row r="5" spans="3:22" ht="14.25">
      <c r="C5" s="69" t="s">
        <v>103</v>
      </c>
      <c r="D5" s="62">
        <f>+'Exhibit D'!I31</f>
        <v>1883985.446864</v>
      </c>
      <c r="F5" s="70">
        <f>+'Exhibit F'!I14</f>
        <v>1534938.5</v>
      </c>
      <c r="G5" s="62">
        <f>+'Exhibit F'!J23</f>
        <v>1534938.5</v>
      </c>
      <c r="I5" s="70">
        <f>+'Exhibit D'!H28</f>
        <v>1883985.446864</v>
      </c>
      <c r="J5" s="62">
        <f>+'Exhibit D'!I23</f>
        <v>1883985.446864</v>
      </c>
      <c r="N5" s="64"/>
      <c r="O5" s="69" t="s">
        <v>103</v>
      </c>
      <c r="P5" s="11"/>
      <c r="Q5" s="62"/>
      <c r="R5" s="70"/>
      <c r="S5" s="71"/>
      <c r="T5" s="62"/>
      <c r="U5" s="70"/>
      <c r="V5" s="71"/>
    </row>
    <row r="6" spans="3:22" ht="14.25">
      <c r="C6" s="61">
        <f>+'Exhibit F'!I22</f>
        <v>1534938.5</v>
      </c>
      <c r="D6" s="11">
        <f>'Exhibit F'!I26</f>
        <v>1534938.5</v>
      </c>
      <c r="F6" s="61">
        <f>+'Exhibit F'!I45</f>
        <v>381822.2035306667</v>
      </c>
      <c r="G6" s="62">
        <f>+'Exhibit F'!J61</f>
        <v>381822.2035306667</v>
      </c>
      <c r="I6" s="61"/>
      <c r="N6" s="64"/>
      <c r="O6" s="61">
        <f>+'Exhibit F'!W32</f>
        <v>95366.69236759141</v>
      </c>
      <c r="P6" s="11">
        <f>'Exhibit D'!I50</f>
        <v>630092.2386911209</v>
      </c>
      <c r="Q6" s="62"/>
      <c r="R6" s="61"/>
      <c r="S6" s="62"/>
      <c r="T6" s="62"/>
      <c r="U6" s="61"/>
      <c r="V6" s="62"/>
    </row>
    <row r="7" spans="3:22" ht="14.25">
      <c r="C7" s="61">
        <f>+'Exhibit F'!I58</f>
        <v>381822.2035306667</v>
      </c>
      <c r="F7" s="61"/>
      <c r="I7" s="61"/>
      <c r="N7" s="64"/>
      <c r="O7" s="61">
        <f>'Exhibit E'!G24</f>
        <v>65119</v>
      </c>
      <c r="P7" s="62">
        <f>'Exhibit E'!H33</f>
        <v>65119</v>
      </c>
      <c r="Q7" s="62"/>
      <c r="R7" s="61"/>
      <c r="S7" s="62"/>
      <c r="T7" s="62"/>
      <c r="U7" s="61"/>
      <c r="V7" s="62"/>
    </row>
    <row r="8" spans="3:22" ht="14.25">
      <c r="C8" s="61"/>
      <c r="F8" s="72">
        <f>IF((F5+F6-G5-G6&gt;0),+F5+F6-G5-G6,0)</f>
        <v>0</v>
      </c>
      <c r="G8" s="72">
        <f>IF((G5+G6-F5-F6)&gt;0,+G5+G6-F5-F6,0)</f>
        <v>0</v>
      </c>
      <c r="I8" s="72">
        <f>IF((I5+I6-J5-J6&gt;0),+I5+I6-J5-J6,0)</f>
        <v>0</v>
      </c>
      <c r="J8" s="72">
        <f>IF((J5+J6-I5-I6)&gt;0,+J5+J6-I5-I6,0)</f>
        <v>0</v>
      </c>
      <c r="K8" s="72"/>
      <c r="L8" s="51"/>
      <c r="N8" s="64"/>
      <c r="O8" s="61"/>
      <c r="P8" s="62"/>
      <c r="Q8" s="62"/>
      <c r="R8" s="72">
        <f>IF((R5+R6-S5-S6&gt;0),+R5+R6-S5-S6,0)</f>
        <v>0</v>
      </c>
      <c r="S8" s="72">
        <f>IF((S5+S6-R5-R6)&gt;0,+S5+S6-R5-R6,0)</f>
        <v>0</v>
      </c>
      <c r="T8" s="62"/>
      <c r="U8" s="72">
        <f>IF((U5+U6-V5-V6&gt;0),+U5+U6-V5-V6,0)</f>
        <v>0</v>
      </c>
      <c r="V8" s="72">
        <f>IF((V5+V6-U5-U6)&gt;0,+V5+V6-U5-U6,0)</f>
        <v>0</v>
      </c>
    </row>
    <row r="9" spans="3:20" ht="14.25">
      <c r="C9" s="72">
        <f>IF((C6+C7-D5-D6&gt;0),+C6+C7-D5-D6,0)</f>
        <v>0</v>
      </c>
      <c r="D9" s="72">
        <f>IF((D5+D6-C6-C7)&gt;0,+D6+D5-C6-C7,0)</f>
        <v>1502163.2433333334</v>
      </c>
      <c r="E9" s="72"/>
      <c r="H9" s="72"/>
      <c r="N9" s="64"/>
      <c r="O9" s="72">
        <f>IF((O6+O7-P6-P7-P5&gt;0),+O6+O7-P6-P7-P5,0)</f>
        <v>0</v>
      </c>
      <c r="P9" s="72">
        <f>IF((P6+P7+P5-O6-O7)&gt;0,+P5+P6+P7-O6-O7,0)</f>
        <v>534725.5463235294</v>
      </c>
      <c r="Q9" s="72"/>
      <c r="T9" s="72"/>
    </row>
    <row r="10" spans="14:22" ht="14.25">
      <c r="N10" s="64"/>
      <c r="O10" s="62"/>
      <c r="P10" s="62"/>
      <c r="Q10" s="62"/>
      <c r="R10" s="62"/>
      <c r="S10" s="62"/>
      <c r="T10" s="62"/>
      <c r="U10" s="62"/>
      <c r="V10" s="62"/>
    </row>
    <row r="11" spans="3:22" ht="14.25">
      <c r="C11" s="68" t="s">
        <v>243</v>
      </c>
      <c r="D11" s="68"/>
      <c r="F11" s="68" t="s">
        <v>248</v>
      </c>
      <c r="G11" s="68"/>
      <c r="I11" s="11"/>
      <c r="J11" s="11"/>
      <c r="K11" s="11"/>
      <c r="L11" s="50"/>
      <c r="N11" s="64"/>
      <c r="O11" s="68" t="s">
        <v>243</v>
      </c>
      <c r="P11" s="68"/>
      <c r="Q11" s="62"/>
      <c r="R11" s="68" t="s">
        <v>248</v>
      </c>
      <c r="S11" s="68"/>
      <c r="T11" s="62"/>
      <c r="U11" s="68" t="s">
        <v>124</v>
      </c>
      <c r="V11" s="68"/>
    </row>
    <row r="12" spans="3:22" ht="14.25">
      <c r="C12" s="70">
        <f>+'Exhibit D'!H20</f>
        <v>1883985.446864</v>
      </c>
      <c r="F12" s="70"/>
      <c r="G12" s="62">
        <f>+'Exhibit F'!J48</f>
        <v>381822.2035306667</v>
      </c>
      <c r="I12" s="11"/>
      <c r="J12" s="73"/>
      <c r="K12" s="72"/>
      <c r="L12" s="51"/>
      <c r="N12" s="64"/>
      <c r="O12" s="70">
        <f>'Exhibit D'!H47</f>
        <v>630092.2386911209</v>
      </c>
      <c r="P12" s="62"/>
      <c r="Q12" s="62"/>
      <c r="R12" s="70"/>
      <c r="S12" s="62">
        <f>'Exhibit F'!X35</f>
        <v>95366.69236759141</v>
      </c>
      <c r="T12" s="62"/>
      <c r="U12" s="70">
        <f>'Exhibit E'!G32</f>
        <v>65119</v>
      </c>
      <c r="V12" s="71">
        <f>'Exhibit E'!H25</f>
        <v>65119</v>
      </c>
    </row>
    <row r="13" spans="3:22" ht="14.25">
      <c r="C13" s="61"/>
      <c r="F13" s="61"/>
      <c r="I13" s="11"/>
      <c r="J13" s="11"/>
      <c r="N13" s="64"/>
      <c r="O13" s="61"/>
      <c r="P13" s="62"/>
      <c r="Q13" s="62"/>
      <c r="R13" s="61"/>
      <c r="S13" s="62"/>
      <c r="T13" s="62"/>
      <c r="U13" s="61"/>
      <c r="V13" s="62"/>
    </row>
    <row r="14" spans="3:22" ht="14.25">
      <c r="C14" s="61"/>
      <c r="F14" s="61"/>
      <c r="I14" s="11"/>
      <c r="J14" s="11"/>
      <c r="N14" s="64"/>
      <c r="O14" s="61"/>
      <c r="P14" s="62"/>
      <c r="Q14" s="62"/>
      <c r="R14" s="61"/>
      <c r="S14" s="62"/>
      <c r="T14" s="62"/>
      <c r="U14" s="61"/>
      <c r="V14" s="62"/>
    </row>
    <row r="15" spans="3:22" ht="14.25">
      <c r="C15" s="72">
        <f>IF((C12+C13-D12-D13&gt;0),+C12+C13-D12-D13,0)</f>
        <v>1883985.446864</v>
      </c>
      <c r="D15" s="72">
        <f>IF((D12+D13-C12-C13)&gt;0,+D12+D13-C12-C13,0)</f>
        <v>0</v>
      </c>
      <c r="E15" s="72"/>
      <c r="F15" s="72">
        <f>IF((F12+F13-G12-G13&gt;0),+F12+F13-G12-G13,0)</f>
        <v>0</v>
      </c>
      <c r="G15" s="72">
        <f>IF((G12+G13-F12-F13)&gt;0,+G12+G13-F12-F13,0)</f>
        <v>381822.2035306667</v>
      </c>
      <c r="H15" s="72"/>
      <c r="I15" s="73"/>
      <c r="J15" s="73"/>
      <c r="K15" s="72"/>
      <c r="L15" s="51"/>
      <c r="N15" s="64"/>
      <c r="O15" s="72">
        <f>IF((O12+O13-P12-P13&gt;0),+O12+O13-P12-P13,0)</f>
        <v>630092.2386911209</v>
      </c>
      <c r="P15" s="72">
        <f>IF((P12+P13-O12-O13)&gt;0,+P12+P13-O12-O13,0)</f>
        <v>0</v>
      </c>
      <c r="Q15" s="72"/>
      <c r="R15" s="72">
        <f>IF((R12+R13-S12-S13&gt;0),+R12+R13-S12-S13,0)</f>
        <v>0</v>
      </c>
      <c r="S15" s="72">
        <f>IF((S12+S13-R12-R13)&gt;0,+S12+S13-R12-R13,0)</f>
        <v>95366.69236759141</v>
      </c>
      <c r="T15" s="72"/>
      <c r="U15" s="72">
        <f>IF((U12+U13-V12-V13&gt;0),+U12+U13-V12-V13,0)</f>
        <v>0</v>
      </c>
      <c r="V15" s="72">
        <f>IF((V12+V13-U12-U13)&gt;0,+V12+V13-U12-U13,0)</f>
        <v>0</v>
      </c>
    </row>
    <row r="16" spans="14:22" ht="14.25">
      <c r="N16" s="64"/>
      <c r="O16" s="62"/>
      <c r="P16" s="62"/>
      <c r="Q16" s="62"/>
      <c r="R16" s="62"/>
      <c r="S16" s="62"/>
      <c r="T16" s="62"/>
      <c r="U16" s="62"/>
      <c r="V16" s="62"/>
    </row>
    <row r="17" spans="14:22" ht="14.25">
      <c r="N17" s="64"/>
      <c r="O17" s="62"/>
      <c r="P17" s="62"/>
      <c r="Q17" s="62"/>
      <c r="R17" s="62"/>
      <c r="S17" s="62"/>
      <c r="T17" s="62"/>
      <c r="U17" s="62"/>
      <c r="V17" s="62"/>
    </row>
    <row r="18" spans="14:22" ht="14.25">
      <c r="N18" s="64"/>
      <c r="O18" s="62"/>
      <c r="P18" s="62"/>
      <c r="Q18" s="62"/>
      <c r="R18" s="62"/>
      <c r="S18" s="62"/>
      <c r="T18" s="62"/>
      <c r="U18" s="62"/>
      <c r="V18" s="62"/>
    </row>
    <row r="19" spans="14:22" ht="14.25">
      <c r="N19" s="64"/>
      <c r="O19" s="62"/>
      <c r="P19" s="62"/>
      <c r="Q19" s="62"/>
      <c r="R19" s="62"/>
      <c r="S19" s="62"/>
      <c r="T19" s="62"/>
      <c r="U19" s="62"/>
      <c r="V19" s="62"/>
    </row>
    <row r="20" spans="2:22" ht="14.25">
      <c r="B20" s="64" t="s">
        <v>98</v>
      </c>
      <c r="N20" s="64" t="s">
        <v>98</v>
      </c>
      <c r="O20" s="62"/>
      <c r="P20" s="62"/>
      <c r="Q20" s="62"/>
      <c r="R20" s="62"/>
      <c r="S20" s="62"/>
      <c r="T20" s="62"/>
      <c r="U20" s="62"/>
      <c r="V20" s="62"/>
    </row>
    <row r="21" spans="3:22" ht="14.25">
      <c r="C21" s="68" t="s">
        <v>59</v>
      </c>
      <c r="D21" s="68"/>
      <c r="F21" s="68" t="s">
        <v>88</v>
      </c>
      <c r="G21" s="68"/>
      <c r="I21" s="68" t="s">
        <v>57</v>
      </c>
      <c r="J21" s="68"/>
      <c r="K21" s="11"/>
      <c r="L21" s="50"/>
      <c r="N21" s="64"/>
      <c r="O21" s="68" t="s">
        <v>59</v>
      </c>
      <c r="P21" s="68"/>
      <c r="Q21" s="62"/>
      <c r="R21" s="68" t="s">
        <v>88</v>
      </c>
      <c r="S21" s="68"/>
      <c r="T21" s="62"/>
      <c r="U21" s="68" t="s">
        <v>57</v>
      </c>
      <c r="V21" s="68"/>
    </row>
    <row r="22" spans="3:22" ht="14.25">
      <c r="C22" s="70">
        <f>+'Exhibit F'!I59</f>
        <v>21061.36709866667</v>
      </c>
      <c r="D22" s="62">
        <f>+'Exhibit D'!I32</f>
        <v>103920.905432</v>
      </c>
      <c r="F22" s="70">
        <f>+'Exhibit F'!I46</f>
        <v>21061.36709866667</v>
      </c>
      <c r="G22" s="62">
        <f>+'Exhibit F'!J62</f>
        <v>21061.36709866667</v>
      </c>
      <c r="I22" s="70">
        <f>+'Exhibit D'!H29</f>
        <v>103920.905432</v>
      </c>
      <c r="J22" s="62">
        <f>+'Exhibit D'!I24</f>
        <v>103920.905432</v>
      </c>
      <c r="N22" s="64"/>
      <c r="O22" s="70">
        <f>'Exhibit F'!W33</f>
        <v>12607.800007918862</v>
      </c>
      <c r="P22" s="62">
        <f>'Exhibit D'!I51</f>
        <v>83300.32986086005</v>
      </c>
      <c r="Q22" s="62"/>
      <c r="R22" s="70">
        <f>+'Exhibit F'!U43</f>
        <v>0</v>
      </c>
      <c r="S22" s="62">
        <f>+'Exhibit F'!V59</f>
        <v>0</v>
      </c>
      <c r="T22" s="62"/>
      <c r="U22" s="70"/>
      <c r="V22" s="62"/>
    </row>
    <row r="23" spans="3:22" ht="14.25">
      <c r="C23" s="61"/>
      <c r="F23" s="61"/>
      <c r="I23" s="61"/>
      <c r="N23" s="64"/>
      <c r="O23" s="61"/>
      <c r="P23" s="62"/>
      <c r="Q23" s="62"/>
      <c r="R23" s="61"/>
      <c r="S23" s="62"/>
      <c r="T23" s="62"/>
      <c r="U23" s="61"/>
      <c r="V23" s="62"/>
    </row>
    <row r="24" spans="3:22" ht="14.25">
      <c r="C24" s="61"/>
      <c r="F24" s="61"/>
      <c r="I24" s="61"/>
      <c r="N24" s="64"/>
      <c r="O24" s="61"/>
      <c r="P24" s="62"/>
      <c r="Q24" s="62"/>
      <c r="R24" s="61"/>
      <c r="S24" s="62"/>
      <c r="T24" s="62"/>
      <c r="U24" s="61"/>
      <c r="V24" s="62"/>
    </row>
    <row r="25" spans="3:22" ht="14.25">
      <c r="C25" s="72">
        <f>IF((C22+C23-D22-D23&gt;0),+C22+C23-D22-D23,0)</f>
        <v>0</v>
      </c>
      <c r="D25" s="72">
        <f>IF((D22+D23-C22-C23)&gt;0,+D22+D23-C22-C23,0)</f>
        <v>82859.53833333333</v>
      </c>
      <c r="E25" s="72"/>
      <c r="F25" s="72">
        <f>IF((F22+F23-G22-G23&gt;0),+F22+F23-G22-G23,0)</f>
        <v>0</v>
      </c>
      <c r="G25" s="72">
        <f>IF((G22+G23-F22-F23)&gt;0,+G22+G23-F22-F23,0)</f>
        <v>0</v>
      </c>
      <c r="H25" s="72"/>
      <c r="I25" s="72">
        <f>IF((I22+I23-J22-J23&gt;0),+I22+I23-J22-J23,0)</f>
        <v>0</v>
      </c>
      <c r="J25" s="72">
        <f>IF((J22+J23-I22-I23)&gt;0,+J22+J23-I22-I23,0)</f>
        <v>0</v>
      </c>
      <c r="K25" s="72"/>
      <c r="L25" s="51"/>
      <c r="N25" s="64"/>
      <c r="O25" s="72">
        <f>IF((O22+O23-P22-P23&gt;0),+O22+O23-P22-P23,0)</f>
        <v>0</v>
      </c>
      <c r="P25" s="72">
        <f>IF((P22+P23-O22-O23)&gt;0,+P22+P23-O22-O23,0)</f>
        <v>70692.52985294118</v>
      </c>
      <c r="Q25" s="72"/>
      <c r="R25" s="72">
        <f>IF((R22+R23-S22-S23&gt;0),+R22+R23-S22-S23,0)</f>
        <v>0</v>
      </c>
      <c r="S25" s="72">
        <f>IF((S22+S23-R22-R23)&gt;0,+S22+S23-R22-R23,0)</f>
        <v>0</v>
      </c>
      <c r="T25" s="72"/>
      <c r="U25" s="72">
        <f>IF((U22+U23-V22-V23&gt;0),+U22+U23-V22-V23,0)</f>
        <v>0</v>
      </c>
      <c r="V25" s="72">
        <f>IF((V22+V23-U22-U23)&gt;0,+V22+V23-U22-U23,0)</f>
        <v>0</v>
      </c>
    </row>
    <row r="26" spans="14:22" ht="14.25">
      <c r="N26" s="64"/>
      <c r="O26" s="62"/>
      <c r="P26" s="62"/>
      <c r="Q26" s="62"/>
      <c r="R26" s="62"/>
      <c r="S26" s="62"/>
      <c r="T26" s="62"/>
      <c r="U26" s="62"/>
      <c r="V26" s="62"/>
    </row>
    <row r="27" spans="3:22" ht="14.25">
      <c r="C27" s="68" t="s">
        <v>244</v>
      </c>
      <c r="D27" s="68"/>
      <c r="F27" s="68" t="s">
        <v>249</v>
      </c>
      <c r="G27" s="68"/>
      <c r="N27" s="64"/>
      <c r="O27" s="68" t="s">
        <v>244</v>
      </c>
      <c r="P27" s="68"/>
      <c r="Q27" s="62"/>
      <c r="R27" s="68" t="s">
        <v>249</v>
      </c>
      <c r="S27" s="68"/>
      <c r="T27" s="62"/>
      <c r="U27" s="62"/>
      <c r="V27" s="62"/>
    </row>
    <row r="28" spans="3:22" ht="14.25">
      <c r="C28" s="70">
        <f>+'Exhibit D'!H21</f>
        <v>103920.905432</v>
      </c>
      <c r="F28" s="70"/>
      <c r="G28" s="62">
        <f>+'Exhibit F'!J49</f>
        <v>21061.36709866667</v>
      </c>
      <c r="N28" s="64"/>
      <c r="O28" s="70">
        <f>'Exhibit D'!H48</f>
        <v>83300.32986086005</v>
      </c>
      <c r="P28" s="62"/>
      <c r="Q28" s="62"/>
      <c r="R28" s="70"/>
      <c r="S28" s="62">
        <f>'Exhibit F'!X36</f>
        <v>12607.800007918862</v>
      </c>
      <c r="T28" s="62"/>
      <c r="U28" s="62"/>
      <c r="V28" s="62"/>
    </row>
    <row r="29" spans="3:22" ht="14.25">
      <c r="C29" s="61"/>
      <c r="F29" s="61"/>
      <c r="N29" s="64"/>
      <c r="O29" s="61"/>
      <c r="P29" s="62"/>
      <c r="Q29" s="62"/>
      <c r="R29" s="61"/>
      <c r="S29" s="62"/>
      <c r="T29" s="62"/>
      <c r="U29" s="62"/>
      <c r="V29" s="62"/>
    </row>
    <row r="30" spans="3:22" ht="14.25">
      <c r="C30" s="61"/>
      <c r="F30" s="61"/>
      <c r="N30" s="64"/>
      <c r="O30" s="61"/>
      <c r="P30" s="62"/>
      <c r="Q30" s="62"/>
      <c r="R30" s="61"/>
      <c r="S30" s="62"/>
      <c r="T30" s="62"/>
      <c r="U30" s="62"/>
      <c r="V30" s="62"/>
    </row>
    <row r="31" spans="3:22" ht="14.25">
      <c r="C31" s="72">
        <f>IF((C28+C29-D28-D29&gt;0),+C28+C29-D28-D29,0)</f>
        <v>103920.905432</v>
      </c>
      <c r="D31" s="72">
        <f>IF((D28+D29-C28-C29)&gt;0,+D28+D29-C28-C29,0)</f>
        <v>0</v>
      </c>
      <c r="E31" s="72"/>
      <c r="F31" s="72">
        <f>IF((F28+F29-G28-G29&gt;0),+F28+F29-G28-G29,0)</f>
        <v>0</v>
      </c>
      <c r="G31" s="72">
        <f>IF((G28+G29-F28-F29)&gt;0,+G28+G29-F28-F29,0)</f>
        <v>21061.36709866667</v>
      </c>
      <c r="N31" s="64"/>
      <c r="O31" s="72">
        <f>IF((O28+O29-P28-P29&gt;0),+O28+O29-P28-P29,0)</f>
        <v>83300.32986086005</v>
      </c>
      <c r="P31" s="72">
        <f>IF((P28+P29-O28-O29)&gt;0,+P28+P29-O28-O29,0)</f>
        <v>0</v>
      </c>
      <c r="Q31" s="72"/>
      <c r="R31" s="72">
        <f>IF((R28+R29-S28-S29&gt;0),+R28+R29-S28-S29,0)</f>
        <v>0</v>
      </c>
      <c r="S31" s="72">
        <f>IF((S28+S29-R28-R29)&gt;0,+S28+S29-R28-R29,0)</f>
        <v>12607.800007918862</v>
      </c>
      <c r="T31" s="62"/>
      <c r="U31" s="62"/>
      <c r="V31" s="62"/>
    </row>
    <row r="32" spans="14:22" ht="14.25">
      <c r="N32" s="64"/>
      <c r="O32" s="62"/>
      <c r="P32" s="62"/>
      <c r="Q32" s="62"/>
      <c r="R32" s="62"/>
      <c r="S32" s="62"/>
      <c r="T32" s="62"/>
      <c r="U32" s="62"/>
      <c r="V32" s="62"/>
    </row>
    <row r="33" spans="14:22" ht="14.25">
      <c r="N33" s="64"/>
      <c r="O33" s="62"/>
      <c r="P33" s="62"/>
      <c r="Q33" s="62"/>
      <c r="R33" s="62"/>
      <c r="S33" s="62"/>
      <c r="T33" s="62"/>
      <c r="U33" s="62"/>
      <c r="V33" s="62"/>
    </row>
    <row r="34" spans="2:22" ht="14.25">
      <c r="B34" s="64" t="s">
        <v>37</v>
      </c>
      <c r="N34" s="64" t="s">
        <v>37</v>
      </c>
      <c r="O34" s="62"/>
      <c r="P34" s="62"/>
      <c r="Q34" s="62"/>
      <c r="R34" s="62"/>
      <c r="S34" s="62"/>
      <c r="T34" s="62"/>
      <c r="U34" s="62"/>
      <c r="V34" s="62"/>
    </row>
    <row r="35" spans="3:22" ht="14.25">
      <c r="C35" s="68" t="s">
        <v>60</v>
      </c>
      <c r="D35" s="68"/>
      <c r="F35" s="68" t="s">
        <v>89</v>
      </c>
      <c r="G35" s="68"/>
      <c r="I35" s="68" t="s">
        <v>58</v>
      </c>
      <c r="J35" s="68"/>
      <c r="K35" s="11"/>
      <c r="L35" s="50"/>
      <c r="N35" s="64"/>
      <c r="O35" s="68" t="s">
        <v>60</v>
      </c>
      <c r="P35" s="68"/>
      <c r="Q35" s="62"/>
      <c r="R35" s="68" t="s">
        <v>89</v>
      </c>
      <c r="S35" s="68"/>
      <c r="T35" s="62"/>
      <c r="U35" s="68" t="s">
        <v>58</v>
      </c>
      <c r="V35" s="68"/>
    </row>
    <row r="36" spans="3:22" ht="14.25">
      <c r="C36" s="70">
        <f>+'Exhibit F'!I60</f>
        <v>4755.7925706666665</v>
      </c>
      <c r="D36" s="62">
        <f>+'Exhibit D'!I33</f>
        <v>23466.010904</v>
      </c>
      <c r="F36" s="70">
        <f>+'Exhibit F'!I47</f>
        <v>4755.7925706666665</v>
      </c>
      <c r="G36" s="62">
        <f>+'Exhibit F'!J63</f>
        <v>4755.7925706666665</v>
      </c>
      <c r="I36" s="70">
        <f>+'Exhibit D'!H30</f>
        <v>23466.010904</v>
      </c>
      <c r="J36" s="62">
        <f>+'Exhibit D'!H30</f>
        <v>23466.010904</v>
      </c>
      <c r="N36" s="64"/>
      <c r="O36" s="70">
        <f>'Exhibit F'!W34</f>
        <v>1939.6615396798252</v>
      </c>
      <c r="P36" s="62">
        <f>'Exhibit D'!I52</f>
        <v>12815.435363209237</v>
      </c>
      <c r="Q36" s="62"/>
      <c r="R36" s="70">
        <f>+'Exhibit F'!U44</f>
        <v>0</v>
      </c>
      <c r="S36" s="62">
        <f>+'Exhibit F'!V60</f>
        <v>0</v>
      </c>
      <c r="T36" s="62"/>
      <c r="U36" s="70"/>
      <c r="V36" s="62"/>
    </row>
    <row r="37" spans="3:22" ht="14.25">
      <c r="C37" s="61"/>
      <c r="F37" s="61"/>
      <c r="I37" s="61"/>
      <c r="N37" s="64"/>
      <c r="O37" s="61"/>
      <c r="P37" s="62"/>
      <c r="Q37" s="62"/>
      <c r="R37" s="61"/>
      <c r="S37" s="62"/>
      <c r="T37" s="62"/>
      <c r="U37" s="61"/>
      <c r="V37" s="62"/>
    </row>
    <row r="38" spans="3:22" ht="14.25">
      <c r="C38" s="61"/>
      <c r="F38" s="61"/>
      <c r="I38" s="61"/>
      <c r="N38" s="64"/>
      <c r="O38" s="61"/>
      <c r="P38" s="62"/>
      <c r="Q38" s="62"/>
      <c r="R38" s="61"/>
      <c r="S38" s="62"/>
      <c r="T38" s="62"/>
      <c r="U38" s="61"/>
      <c r="V38" s="62"/>
    </row>
    <row r="39" spans="3:22" ht="14.25">
      <c r="C39" s="72">
        <f>IF((C36+C37-D36-D37&gt;0),+C36+C37-D36-D37,0)</f>
        <v>0</v>
      </c>
      <c r="D39" s="72">
        <f>IF((D36+D37-C36-C37)&gt;0,+D36+D37-C36-C37,0)</f>
        <v>18710.21833333333</v>
      </c>
      <c r="E39" s="72"/>
      <c r="F39" s="72">
        <f>IF((F36+F37-G36-G37&gt;0),+F36+F37-G36-G37,0)</f>
        <v>0</v>
      </c>
      <c r="G39" s="72">
        <f>IF((G36+G37-F36-F37)&gt;0,+G36+G37-F36-F37,0)</f>
        <v>0</v>
      </c>
      <c r="H39" s="72"/>
      <c r="I39" s="72">
        <f>IF((I36+I37-J36-J37&gt;0),+I36+I37-J36-J37,0)</f>
        <v>0</v>
      </c>
      <c r="J39" s="72">
        <f>IF((J36+J37-I36-I37)&gt;0,+J36+J37-I36-I37,0)</f>
        <v>0</v>
      </c>
      <c r="K39" s="72"/>
      <c r="L39" s="51"/>
      <c r="N39" s="64"/>
      <c r="O39" s="72">
        <f>IF((O36+O37-P36-P37&gt;0),+O36+O37-P36-P37,0)</f>
        <v>0</v>
      </c>
      <c r="P39" s="72">
        <f>IF((P36+P37-O36-O37)&gt;0,+P36+P37-O36-O37,0)</f>
        <v>10875.773823529413</v>
      </c>
      <c r="Q39" s="72"/>
      <c r="R39" s="72">
        <f>IF((R36+R37-S36-S37&gt;0),+R36+R37-S36-S37,0)</f>
        <v>0</v>
      </c>
      <c r="S39" s="72">
        <f>IF((S36+S37-R36-R37)&gt;0,+S36+S37-R36-R37,0)</f>
        <v>0</v>
      </c>
      <c r="T39" s="72"/>
      <c r="U39" s="72">
        <f>IF((U36+U37-V36-V37&gt;0),+U36+U37-V36-V37,0)</f>
        <v>0</v>
      </c>
      <c r="V39" s="72">
        <f>IF((V36+V37-U36-U37)&gt;0,+V36+V37-U36-U37,0)</f>
        <v>0</v>
      </c>
    </row>
    <row r="40" spans="14:22" ht="14.25">
      <c r="N40" s="64"/>
      <c r="O40" s="62"/>
      <c r="P40" s="62"/>
      <c r="Q40" s="62"/>
      <c r="R40" s="62"/>
      <c r="S40" s="62"/>
      <c r="T40" s="62"/>
      <c r="U40" s="62"/>
      <c r="V40" s="62"/>
    </row>
    <row r="41" spans="3:22" ht="14.25">
      <c r="C41" s="68" t="s">
        <v>245</v>
      </c>
      <c r="D41" s="68"/>
      <c r="F41" s="68" t="s">
        <v>250</v>
      </c>
      <c r="G41" s="68"/>
      <c r="N41" s="64"/>
      <c r="O41" s="68" t="s">
        <v>245</v>
      </c>
      <c r="P41" s="68"/>
      <c r="Q41" s="62"/>
      <c r="R41" s="68" t="s">
        <v>250</v>
      </c>
      <c r="S41" s="68"/>
      <c r="T41" s="62"/>
      <c r="U41" s="62"/>
      <c r="V41" s="62"/>
    </row>
    <row r="42" spans="3:22" ht="14.25">
      <c r="C42" s="70">
        <f>+'Exhibit D'!H22</f>
        <v>23466.010904</v>
      </c>
      <c r="F42" s="70"/>
      <c r="G42" s="62">
        <f>+'Exhibit F'!J50</f>
        <v>4755.7925706666665</v>
      </c>
      <c r="N42" s="64"/>
      <c r="O42" s="70">
        <f>'Exhibit D'!H49</f>
        <v>12815.435363209237</v>
      </c>
      <c r="P42" s="62"/>
      <c r="Q42" s="62"/>
      <c r="R42" s="70"/>
      <c r="S42" s="62">
        <f>'Exhibit F'!X37</f>
        <v>1939.6615396798252</v>
      </c>
      <c r="T42" s="62"/>
      <c r="U42" s="62"/>
      <c r="V42" s="62"/>
    </row>
    <row r="43" spans="3:22" ht="14.25">
      <c r="C43" s="61"/>
      <c r="F43" s="61"/>
      <c r="N43" s="64"/>
      <c r="O43" s="61"/>
      <c r="P43" s="62"/>
      <c r="Q43" s="62"/>
      <c r="R43" s="61"/>
      <c r="S43" s="62"/>
      <c r="T43" s="62"/>
      <c r="U43" s="62"/>
      <c r="V43" s="62"/>
    </row>
    <row r="44" spans="3:22" ht="14.25">
      <c r="C44" s="61"/>
      <c r="F44" s="61"/>
      <c r="N44" s="64"/>
      <c r="O44" s="61"/>
      <c r="P44" s="62"/>
      <c r="Q44" s="62"/>
      <c r="R44" s="61"/>
      <c r="S44" s="62"/>
      <c r="T44" s="62"/>
      <c r="U44" s="62"/>
      <c r="V44" s="62"/>
    </row>
    <row r="45" spans="3:22" ht="14.25">
      <c r="C45" s="72">
        <f>IF((C42+C43-D42-D43&gt;0),+C42+C43-D42-D43,0)</f>
        <v>23466.010904</v>
      </c>
      <c r="D45" s="72">
        <f>IF((D42+D43-C42-C43)&gt;0,+D42+D43-C42-C43,0)</f>
        <v>0</v>
      </c>
      <c r="E45" s="72"/>
      <c r="F45" s="72">
        <f>IF((F42+F43-G42-G43&gt;0),+F42+F43-G42-G43,0)</f>
        <v>0</v>
      </c>
      <c r="G45" s="72">
        <f>IF((G42+G43-F42-F43)&gt;0,+G42+G43-F42-F43,0)</f>
        <v>4755.7925706666665</v>
      </c>
      <c r="N45" s="64"/>
      <c r="O45" s="72">
        <f>IF((O42+O43-P42-P43&gt;0),+O42+O43-P42-P43,0)</f>
        <v>12815.435363209237</v>
      </c>
      <c r="P45" s="72">
        <f>IF((P42+P43-O42-O43)&gt;0,+P42+P43-O42-O43,0)</f>
        <v>0</v>
      </c>
      <c r="Q45" s="72"/>
      <c r="R45" s="72">
        <f>IF((R42+R43-S42-S43&gt;0),+R42+R43-S42-S43,0)</f>
        <v>0</v>
      </c>
      <c r="S45" s="72">
        <f>IF((S42+S43-R42-R43)&gt;0,+S42+S43-R42-R43,0)</f>
        <v>1939.6615396798252</v>
      </c>
      <c r="T45" s="62"/>
      <c r="U45" s="62"/>
      <c r="V45" s="62"/>
    </row>
    <row r="46" spans="14:22" ht="14.25">
      <c r="N46" s="64"/>
      <c r="O46" s="62"/>
      <c r="P46" s="62"/>
      <c r="Q46" s="62"/>
      <c r="R46" s="62"/>
      <c r="S46" s="62"/>
      <c r="T46" s="62"/>
      <c r="U46" s="62"/>
      <c r="V46" s="62"/>
    </row>
    <row r="47" spans="2:22" ht="14.25">
      <c r="B47" s="64" t="s">
        <v>99</v>
      </c>
      <c r="N47" s="64" t="s">
        <v>99</v>
      </c>
      <c r="O47" s="62"/>
      <c r="P47" s="62"/>
      <c r="Q47" s="62"/>
      <c r="R47" s="62"/>
      <c r="S47" s="62"/>
      <c r="T47" s="62"/>
      <c r="U47" s="62"/>
      <c r="V47" s="62"/>
    </row>
    <row r="48" spans="3:22" ht="14.25">
      <c r="C48" s="68" t="s">
        <v>74</v>
      </c>
      <c r="D48" s="68"/>
      <c r="F48" s="68" t="s">
        <v>100</v>
      </c>
      <c r="G48" s="68"/>
      <c r="I48" s="68" t="s">
        <v>83</v>
      </c>
      <c r="J48" s="68"/>
      <c r="K48" s="11"/>
      <c r="L48" s="50"/>
      <c r="N48" s="64"/>
      <c r="O48" s="68" t="s">
        <v>74</v>
      </c>
      <c r="P48" s="68"/>
      <c r="Q48" s="62"/>
      <c r="R48" s="68" t="s">
        <v>100</v>
      </c>
      <c r="S48" s="68"/>
      <c r="T48" s="62"/>
      <c r="U48" s="68" t="s">
        <v>83</v>
      </c>
      <c r="V48" s="68"/>
    </row>
    <row r="49" spans="3:22" ht="14.25">
      <c r="C49" s="70">
        <f>+'Exhibit D'!H36</f>
        <v>2011372.3632</v>
      </c>
      <c r="D49" s="62">
        <f>+'Exhibit F'!J19</f>
        <v>1534938.5</v>
      </c>
      <c r="F49" s="70"/>
      <c r="I49" s="70">
        <f>+'Exhibit F'!I26</f>
        <v>1534938.5</v>
      </c>
      <c r="J49" s="62">
        <f>+'Exhibit F'!J27</f>
        <v>1534938.5</v>
      </c>
      <c r="N49" s="64"/>
      <c r="O49" s="70">
        <f>'Exhibit D'!H56</f>
        <v>726208.0039151901</v>
      </c>
      <c r="P49" s="62">
        <f>+'Exhibit F'!X14</f>
        <v>654327</v>
      </c>
      <c r="Q49" s="62"/>
      <c r="R49" s="70">
        <f>'Exhibit E'!G28</f>
        <v>65119</v>
      </c>
      <c r="S49" s="62">
        <f>'Exhibit E'!H37</f>
        <v>65119</v>
      </c>
      <c r="T49" s="62"/>
      <c r="U49" s="70">
        <f>+'Exhibit F'!W38</f>
        <v>0</v>
      </c>
      <c r="V49" s="62"/>
    </row>
    <row r="50" spans="3:22" ht="14.25">
      <c r="C50" s="61">
        <f>+'Exhibit E'!G11</f>
        <v>71205.5</v>
      </c>
      <c r="D50" s="62">
        <f>+'Exhibit F'!J54</f>
        <v>407639.3632</v>
      </c>
      <c r="F50" s="61"/>
      <c r="I50" s="61">
        <f>+'Exhibit F'!I53</f>
        <v>407639.3632</v>
      </c>
      <c r="J50" s="62">
        <f>+'Exhibit F'!J40</f>
        <v>407639.3632</v>
      </c>
      <c r="N50" s="64"/>
      <c r="O50" s="61">
        <f>'Exhibit E'!G36</f>
        <v>65119</v>
      </c>
      <c r="P50" s="62">
        <f>'Exhibit F'!X27</f>
        <v>109914.1539151901</v>
      </c>
      <c r="Q50" s="62"/>
      <c r="R50" s="61"/>
      <c r="S50" s="62"/>
      <c r="T50" s="62"/>
      <c r="U50" s="61">
        <f>+'Exhibit F'!U50</f>
        <v>0</v>
      </c>
      <c r="V50" s="62">
        <f>+'Exhibit F'!V39</f>
        <v>0</v>
      </c>
    </row>
    <row r="51" spans="3:22" ht="14.25">
      <c r="C51" s="61"/>
      <c r="F51" s="61"/>
      <c r="I51" s="61"/>
      <c r="N51" s="64"/>
      <c r="O51" s="61"/>
      <c r="P51" s="62"/>
      <c r="Q51" s="62"/>
      <c r="R51" s="61"/>
      <c r="S51" s="62"/>
      <c r="T51" s="62"/>
      <c r="U51" s="61"/>
      <c r="V51" s="62"/>
    </row>
    <row r="52" spans="3:22" ht="14.25">
      <c r="C52" s="72">
        <f>IF((C49+C50-D49-D50&gt;0),+C49+C50-D49-D50,0)</f>
        <v>140000</v>
      </c>
      <c r="D52" s="72">
        <f>IF((D49+D50-E49-E50&gt;0)+D49+D50-E49-E50,0)</f>
        <v>0</v>
      </c>
      <c r="E52" s="72"/>
      <c r="F52" s="72">
        <f>IF((F49+F50-G49-G50&gt;0),+F49+F50-G49-G50,0)</f>
        <v>0</v>
      </c>
      <c r="G52" s="72">
        <f>IF((G49+G50-F49-F50)&gt;0,+G49+G50-F49-F50,0)</f>
        <v>0</v>
      </c>
      <c r="H52" s="72"/>
      <c r="I52" s="72">
        <f>IF((I49+I50-J50-J49&gt;0),+I49+I50-J50-J49,0)</f>
        <v>0</v>
      </c>
      <c r="J52" s="72">
        <f>IF((J49+J50-I50-I49&gt;0),+J49+J50-I50-I49,0)</f>
        <v>0</v>
      </c>
      <c r="K52" s="72"/>
      <c r="L52" s="51"/>
      <c r="N52" s="64"/>
      <c r="O52" s="72">
        <f>IF((O49+O50-P49-P50&gt;0),+O49+O50-P49-P50,0)</f>
        <v>27085.85000000002</v>
      </c>
      <c r="P52" s="72">
        <f>IF((P49+P50-Q49-Q50&gt;0)+P49+P50-Q49-Q50,0)</f>
        <v>0</v>
      </c>
      <c r="Q52" s="72"/>
      <c r="R52" s="72">
        <f>IF((R49+R50-S49-S50&gt;0),+R49+R50-S49-S50,0)</f>
        <v>0</v>
      </c>
      <c r="S52" s="72">
        <f>IF((S49+S50-R49-R50)&gt;0,+S49+S50-R49-R50,0)</f>
        <v>0</v>
      </c>
      <c r="T52" s="72"/>
      <c r="U52" s="72">
        <f>IF((U49+U50-V50-V49&gt;0),+U49+U50-V50-V49,0)</f>
        <v>0</v>
      </c>
      <c r="V52" s="72">
        <f>IF((V49+V50-U50-U49&gt;0),+V49+V50-U50-U49,0)</f>
        <v>0</v>
      </c>
    </row>
    <row r="53" spans="14:22" ht="14.25">
      <c r="N53" s="64"/>
      <c r="O53" s="62"/>
      <c r="P53" s="62"/>
      <c r="Q53" s="62"/>
      <c r="R53" s="62"/>
      <c r="S53" s="62"/>
      <c r="T53" s="62"/>
      <c r="U53" s="62"/>
      <c r="V53" s="62"/>
    </row>
    <row r="54" spans="3:22" ht="14.25">
      <c r="C54" s="68" t="s">
        <v>63</v>
      </c>
      <c r="D54" s="68"/>
      <c r="F54" s="68" t="s">
        <v>101</v>
      </c>
      <c r="G54" s="68"/>
      <c r="I54" s="68" t="s">
        <v>246</v>
      </c>
      <c r="J54" s="68"/>
      <c r="K54" s="11"/>
      <c r="L54" s="50"/>
      <c r="N54" s="64"/>
      <c r="O54" s="68" t="s">
        <v>63</v>
      </c>
      <c r="P54" s="68"/>
      <c r="Q54" s="62"/>
      <c r="R54" s="68" t="s">
        <v>101</v>
      </c>
      <c r="S54" s="68"/>
      <c r="T54" s="62"/>
      <c r="U54" s="68" t="s">
        <v>246</v>
      </c>
      <c r="V54" s="68"/>
    </row>
    <row r="55" spans="3:22" ht="14.25">
      <c r="C55" s="70"/>
      <c r="D55" s="62">
        <f>+'Exhibit D'!I37</f>
        <v>2011372.3632</v>
      </c>
      <c r="F55" s="70"/>
      <c r="G55" s="62">
        <f>+'Exhibit E'!H12</f>
        <v>71205.5</v>
      </c>
      <c r="I55" s="70">
        <f>+'Exhibit F'!I26</f>
        <v>1534938.5</v>
      </c>
      <c r="N55" s="64"/>
      <c r="O55" s="70"/>
      <c r="P55" s="62">
        <f>'Exhibit D'!I57</f>
        <v>726208.0039151901</v>
      </c>
      <c r="Q55" s="62"/>
      <c r="R55" s="70"/>
      <c r="S55" s="62">
        <f>'Exhibit E'!H29</f>
        <v>65119</v>
      </c>
      <c r="T55" s="62"/>
      <c r="U55" s="70">
        <f>+'Exhibit F'!W13</f>
        <v>654327</v>
      </c>
      <c r="V55" s="62"/>
    </row>
    <row r="56" spans="3:22" ht="14.25">
      <c r="C56" s="61"/>
      <c r="F56" s="61"/>
      <c r="I56" s="61"/>
      <c r="N56" s="64"/>
      <c r="O56" s="61"/>
      <c r="P56" s="62"/>
      <c r="Q56" s="62"/>
      <c r="R56" s="61"/>
      <c r="S56" s="62"/>
      <c r="T56" s="62"/>
      <c r="U56" s="61"/>
      <c r="V56" s="62"/>
    </row>
    <row r="57" spans="3:22" ht="14.25">
      <c r="C57" s="61"/>
      <c r="F57" s="61"/>
      <c r="I57" s="61"/>
      <c r="N57" s="64"/>
      <c r="O57" s="61"/>
      <c r="P57" s="62"/>
      <c r="Q57" s="62"/>
      <c r="R57" s="61"/>
      <c r="S57" s="62"/>
      <c r="T57" s="62"/>
      <c r="U57" s="61"/>
      <c r="V57" s="62"/>
    </row>
    <row r="58" spans="3:22" ht="14.25">
      <c r="C58" s="72">
        <f>IF((C55+C56-D55-D56&gt;0)+C55+C56-D55-D56,0)</f>
        <v>0</v>
      </c>
      <c r="D58" s="72">
        <f>IF((D55+D56-C55-C56)&gt;0,+D55+D56-C55-C56,0)</f>
        <v>2011372.3632</v>
      </c>
      <c r="E58" s="72"/>
      <c r="F58" s="72">
        <f>IF((F55+F56-G55-G56&gt;0)+F55+F56-G55-G56,0)</f>
        <v>0</v>
      </c>
      <c r="G58" s="72">
        <f>IF((G55+G56-F55-F56)&gt;0,+G55+G56-F55-F56,0)</f>
        <v>71205.5</v>
      </c>
      <c r="H58" s="72"/>
      <c r="I58" s="72">
        <f>IF((I55+I56-J55-J56&gt;0),+I55+I56-J55-J56,0)</f>
        <v>1534938.5</v>
      </c>
      <c r="J58" s="72">
        <f>IF((J55+J56-I55-I56)&gt;0,+J55+J56-I55-I56,0)</f>
        <v>0</v>
      </c>
      <c r="K58" s="72"/>
      <c r="L58" s="51"/>
      <c r="N58" s="64"/>
      <c r="O58" s="72">
        <f>IF((O55+O56-P55-P56&gt;0)+O55+O56-P55-P56,0)</f>
        <v>0</v>
      </c>
      <c r="P58" s="72">
        <f>IF((P55+P56-O55-O56)&gt;0,+P55+P56-O55-O56,0)</f>
        <v>726208.0039151901</v>
      </c>
      <c r="Q58" s="72"/>
      <c r="R58" s="72">
        <f>IF((R55+R56-S55-S56&gt;0)+R55+R56-S55-S56,0)</f>
        <v>0</v>
      </c>
      <c r="S58" s="72">
        <f>IF((S55+S56-R55-R56)&gt;0,+S55+S56-R55-R56,0)</f>
        <v>65119</v>
      </c>
      <c r="T58" s="72"/>
      <c r="U58" s="72">
        <f>IF((U55+U56-V55-V56&gt;0),+U55+U56-V55-V56,0)</f>
        <v>654327</v>
      </c>
      <c r="V58" s="72">
        <f>IF((V55+V56-U55-U56)&gt;0,+V55+V56-U55-U56,0)</f>
        <v>0</v>
      </c>
    </row>
    <row r="60" spans="3:16" ht="14.25">
      <c r="C60" s="68" t="s">
        <v>247</v>
      </c>
      <c r="D60" s="68"/>
      <c r="O60" s="68" t="s">
        <v>247</v>
      </c>
      <c r="P60" s="68"/>
    </row>
    <row r="61" spans="3:16" ht="14.25">
      <c r="C61" s="70">
        <f>'Exhibit F'!I39</f>
        <v>407639.3632</v>
      </c>
      <c r="O61" s="70">
        <f>'Exhibit F'!W26</f>
        <v>109914.1539151901</v>
      </c>
      <c r="P61" s="62"/>
    </row>
    <row r="62" spans="3:16" ht="14.25">
      <c r="C62" s="61">
        <f>+'Exhibit F'!C45</f>
        <v>0</v>
      </c>
      <c r="O62" s="61">
        <f>+'Exhibit F'!O45</f>
        <v>0</v>
      </c>
      <c r="P62" s="62"/>
    </row>
    <row r="63" spans="3:16" ht="14.25">
      <c r="C63" s="61"/>
      <c r="O63" s="61"/>
      <c r="P63" s="62"/>
    </row>
    <row r="64" spans="3:16" ht="14.25">
      <c r="C64" s="72">
        <f>IF((C61+C62-D61-D62&gt;0),+C61+C62-D61-D62,0)</f>
        <v>407639.3632</v>
      </c>
      <c r="D64" s="72">
        <f>IF((D61+D62-C61-C62)&gt;0,+D61+D62-C61-C62,0)</f>
        <v>0</v>
      </c>
      <c r="O64" s="72">
        <f>IF((O61+O62-P61-P62&gt;0),+O61+O62-P61-P62,0)</f>
        <v>109914.1539151901</v>
      </c>
      <c r="P64" s="72">
        <f>IF((P61+P62-O61-O62)&gt;0,+P61+P62-O61-O62,0)</f>
        <v>0</v>
      </c>
    </row>
  </sheetData>
  <sheetProtection/>
  <printOptions/>
  <pageMargins left="0.51" right="0.42" top="0.75" bottom="0.75" header="0.3" footer="0.3"/>
  <pageSetup horizontalDpi="600" verticalDpi="600" orientation="portrait" scale="74" r:id="rId1"/>
  <headerFooter>
    <oddFooter>&amp;C&amp;Pof &amp;N</oddFoot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Z106"/>
  <sheetViews>
    <sheetView zoomScale="90" zoomScaleNormal="90" zoomScalePageLayoutView="0" workbookViewId="0" topLeftCell="C1">
      <selection activeCell="P39" sqref="P39"/>
    </sheetView>
  </sheetViews>
  <sheetFormatPr defaultColWidth="9.140625" defaultRowHeight="15"/>
  <cols>
    <col min="1" max="4" width="3.7109375" style="0" customWidth="1"/>
    <col min="8" max="8" width="5.421875" style="0" customWidth="1"/>
    <col min="9" max="10" width="15.28125" style="0" bestFit="1" customWidth="1"/>
    <col min="11" max="11" width="10.7109375" style="0" customWidth="1"/>
    <col min="12" max="12" width="1.7109375" style="0" customWidth="1"/>
    <col min="13" max="13" width="1.28515625" style="52" customWidth="1"/>
    <col min="14" max="17" width="3.7109375" style="0" customWidth="1"/>
    <col min="21" max="21" width="5.421875" style="0" customWidth="1"/>
    <col min="22" max="22" width="15.28125" style="0" bestFit="1" customWidth="1"/>
    <col min="23" max="23" width="25.28125" style="0" customWidth="1"/>
    <col min="24" max="24" width="2.28125" style="0" customWidth="1"/>
    <col min="25" max="25" width="1.8515625" style="0" customWidth="1"/>
    <col min="26" max="26" width="3.140625" style="0" customWidth="1"/>
  </cols>
  <sheetData>
    <row r="1" spans="1:24" ht="32.25" customHeight="1">
      <c r="A1" s="168" t="s">
        <v>151</v>
      </c>
      <c r="B1" s="168"/>
      <c r="C1" s="168"/>
      <c r="D1" s="168"/>
      <c r="E1" s="168"/>
      <c r="F1" s="168"/>
      <c r="G1" s="168"/>
      <c r="H1" s="168"/>
      <c r="I1" s="168"/>
      <c r="J1" s="168"/>
      <c r="K1" s="168"/>
      <c r="L1" s="119"/>
      <c r="M1" s="121"/>
      <c r="N1" s="168" t="s">
        <v>150</v>
      </c>
      <c r="O1" s="168"/>
      <c r="P1" s="168"/>
      <c r="Q1" s="168"/>
      <c r="R1" s="168"/>
      <c r="S1" s="168"/>
      <c r="T1" s="168"/>
      <c r="U1" s="168"/>
      <c r="V1" s="168"/>
      <c r="W1" s="168"/>
      <c r="X1" s="168"/>
    </row>
    <row r="2" spans="1:14" ht="7.5" customHeight="1">
      <c r="A2" s="1"/>
      <c r="N2" s="1"/>
    </row>
    <row r="3" spans="2:24" ht="14.25" customHeight="1">
      <c r="B3" s="184" t="s">
        <v>161</v>
      </c>
      <c r="C3" s="184"/>
      <c r="D3" s="184"/>
      <c r="E3" s="184"/>
      <c r="F3" s="184"/>
      <c r="G3" s="184"/>
      <c r="H3" s="184"/>
      <c r="I3" s="184"/>
      <c r="J3" s="184"/>
      <c r="K3" s="184"/>
      <c r="L3" s="115"/>
      <c r="M3" s="122"/>
      <c r="O3" s="184" t="s">
        <v>162</v>
      </c>
      <c r="P3" s="184"/>
      <c r="Q3" s="184"/>
      <c r="R3" s="184"/>
      <c r="S3" s="184"/>
      <c r="T3" s="184"/>
      <c r="U3" s="184"/>
      <c r="V3" s="184"/>
      <c r="W3" s="184"/>
      <c r="X3" s="128"/>
    </row>
    <row r="4" spans="2:24" ht="72" customHeight="1">
      <c r="B4" s="184"/>
      <c r="C4" s="184"/>
      <c r="D4" s="184"/>
      <c r="E4" s="184"/>
      <c r="F4" s="184"/>
      <c r="G4" s="184"/>
      <c r="H4" s="184"/>
      <c r="I4" s="184"/>
      <c r="J4" s="184"/>
      <c r="K4" s="184"/>
      <c r="L4" s="115"/>
      <c r="M4" s="122"/>
      <c r="O4" s="184"/>
      <c r="P4" s="184"/>
      <c r="Q4" s="184"/>
      <c r="R4" s="184"/>
      <c r="S4" s="184"/>
      <c r="T4" s="184"/>
      <c r="U4" s="184"/>
      <c r="V4" s="184"/>
      <c r="W4" s="184"/>
      <c r="X4" s="128"/>
    </row>
    <row r="5" spans="1:26" ht="9" customHeight="1">
      <c r="A5" s="47"/>
      <c r="B5" s="47"/>
      <c r="C5" s="47"/>
      <c r="D5" s="47"/>
      <c r="E5" s="47"/>
      <c r="F5" s="47"/>
      <c r="G5" s="47"/>
      <c r="H5" s="47"/>
      <c r="I5" s="47"/>
      <c r="J5" s="47"/>
      <c r="K5" s="47"/>
      <c r="L5" s="47"/>
      <c r="M5" s="54"/>
      <c r="N5" s="47"/>
      <c r="O5" s="47"/>
      <c r="P5" s="47"/>
      <c r="Q5" s="47"/>
      <c r="R5" s="47"/>
      <c r="S5" s="47"/>
      <c r="T5" s="47"/>
      <c r="U5" s="47"/>
      <c r="V5" s="47"/>
      <c r="W5" s="47"/>
      <c r="X5" s="47"/>
      <c r="Y5" s="47"/>
      <c r="Z5" s="24"/>
    </row>
    <row r="6" spans="1:26" ht="88.5" customHeight="1">
      <c r="A6" s="164" t="s">
        <v>152</v>
      </c>
      <c r="B6" s="164"/>
      <c r="C6" s="164"/>
      <c r="D6" s="164"/>
      <c r="E6" s="164"/>
      <c r="F6" s="164"/>
      <c r="G6" s="164"/>
      <c r="H6" s="164"/>
      <c r="I6" s="164"/>
      <c r="J6" s="164"/>
      <c r="K6" s="164"/>
      <c r="L6" s="74"/>
      <c r="M6" s="123"/>
      <c r="N6" s="164" t="s">
        <v>153</v>
      </c>
      <c r="O6" s="164"/>
      <c r="P6" s="164"/>
      <c r="Q6" s="164"/>
      <c r="R6" s="164"/>
      <c r="S6" s="164"/>
      <c r="T6" s="164"/>
      <c r="U6" s="164"/>
      <c r="V6" s="164"/>
      <c r="W6" s="164"/>
      <c r="X6" s="114"/>
      <c r="Y6" s="45"/>
      <c r="Z6" s="111"/>
    </row>
    <row r="7" spans="1:26" ht="18" customHeight="1">
      <c r="A7" s="194" t="s">
        <v>142</v>
      </c>
      <c r="B7" s="194"/>
      <c r="C7" s="194"/>
      <c r="D7" s="194"/>
      <c r="E7" s="194"/>
      <c r="F7" s="194"/>
      <c r="G7" s="194"/>
      <c r="H7" s="194"/>
      <c r="I7" s="194"/>
      <c r="J7" s="194"/>
      <c r="K7" s="194"/>
      <c r="L7" s="117"/>
      <c r="M7" s="124"/>
      <c r="N7" s="74"/>
      <c r="O7" s="74"/>
      <c r="P7" s="74"/>
      <c r="Q7" s="74"/>
      <c r="R7" s="74"/>
      <c r="S7" s="74"/>
      <c r="T7" s="74"/>
      <c r="U7" s="74"/>
      <c r="V7" s="74"/>
      <c r="W7" s="74"/>
      <c r="X7" s="114"/>
      <c r="Y7" s="45"/>
      <c r="Z7" s="111"/>
    </row>
    <row r="8" spans="1:26" ht="15" customHeight="1">
      <c r="A8" s="194" t="s">
        <v>141</v>
      </c>
      <c r="B8" s="194"/>
      <c r="C8" s="194"/>
      <c r="D8" s="194"/>
      <c r="E8" s="194"/>
      <c r="F8" s="194"/>
      <c r="G8" s="194"/>
      <c r="H8" s="194"/>
      <c r="I8" s="194"/>
      <c r="J8" s="194"/>
      <c r="K8" s="194"/>
      <c r="L8" s="117"/>
      <c r="M8" s="124"/>
      <c r="N8" s="164" t="s">
        <v>168</v>
      </c>
      <c r="O8" s="164"/>
      <c r="P8" s="164"/>
      <c r="Q8" s="164"/>
      <c r="R8" s="164"/>
      <c r="S8" s="164"/>
      <c r="T8" s="164"/>
      <c r="U8" s="164"/>
      <c r="V8" s="164"/>
      <c r="W8" s="164"/>
      <c r="X8" s="114"/>
      <c r="Y8" s="45"/>
      <c r="Z8" s="111"/>
    </row>
    <row r="9" spans="1:26" ht="15" customHeight="1">
      <c r="A9" s="194" t="s">
        <v>157</v>
      </c>
      <c r="B9" s="194"/>
      <c r="C9" s="194"/>
      <c r="D9" s="194"/>
      <c r="E9" s="194"/>
      <c r="F9" s="194"/>
      <c r="G9" s="194"/>
      <c r="H9" s="194"/>
      <c r="I9" s="194"/>
      <c r="J9" s="194"/>
      <c r="K9" s="194"/>
      <c r="L9" s="117"/>
      <c r="M9" s="124"/>
      <c r="N9" s="164"/>
      <c r="O9" s="164"/>
      <c r="P9" s="164"/>
      <c r="Q9" s="164"/>
      <c r="R9" s="164"/>
      <c r="S9" s="164"/>
      <c r="T9" s="164"/>
      <c r="U9" s="164"/>
      <c r="V9" s="164"/>
      <c r="W9" s="164"/>
      <c r="X9" s="114"/>
      <c r="Y9" s="45"/>
      <c r="Z9" s="111"/>
    </row>
    <row r="10" spans="1:26" ht="15" customHeight="1">
      <c r="A10" s="194" t="s">
        <v>154</v>
      </c>
      <c r="B10" s="194"/>
      <c r="C10" s="194"/>
      <c r="D10" s="194"/>
      <c r="E10" s="194"/>
      <c r="F10" s="194"/>
      <c r="G10" s="194"/>
      <c r="H10" s="194"/>
      <c r="I10" s="194"/>
      <c r="J10" s="194"/>
      <c r="K10" s="194"/>
      <c r="L10" s="117"/>
      <c r="M10" s="124"/>
      <c r="N10" s="164"/>
      <c r="O10" s="164"/>
      <c r="P10" s="164"/>
      <c r="Q10" s="164"/>
      <c r="R10" s="164"/>
      <c r="S10" s="164"/>
      <c r="T10" s="164"/>
      <c r="U10" s="164"/>
      <c r="V10" s="164"/>
      <c r="W10" s="164"/>
      <c r="X10" s="114"/>
      <c r="Y10" s="45"/>
      <c r="Z10" s="111"/>
    </row>
    <row r="11" spans="1:26" ht="15" customHeight="1">
      <c r="A11" s="194" t="s">
        <v>143</v>
      </c>
      <c r="B11" s="194"/>
      <c r="C11" s="194"/>
      <c r="D11" s="194"/>
      <c r="E11" s="194"/>
      <c r="F11" s="194"/>
      <c r="G11" s="194"/>
      <c r="H11" s="194"/>
      <c r="I11" s="194"/>
      <c r="J11" s="194"/>
      <c r="K11" s="194"/>
      <c r="L11" s="117"/>
      <c r="M11" s="124"/>
      <c r="N11" s="74"/>
      <c r="O11" s="74"/>
      <c r="P11" s="74"/>
      <c r="Q11" s="74"/>
      <c r="R11" s="74"/>
      <c r="S11" s="74"/>
      <c r="T11" s="74"/>
      <c r="U11" s="74"/>
      <c r="V11" s="74"/>
      <c r="W11" s="74"/>
      <c r="X11" s="114"/>
      <c r="Y11" s="45"/>
      <c r="Z11" s="111"/>
    </row>
    <row r="12" spans="1:26" ht="15" customHeight="1">
      <c r="A12" s="194"/>
      <c r="B12" s="194"/>
      <c r="C12" s="194"/>
      <c r="D12" s="194"/>
      <c r="E12" s="194"/>
      <c r="F12" s="194"/>
      <c r="G12" s="194"/>
      <c r="H12" s="194"/>
      <c r="I12" s="194"/>
      <c r="J12" s="194"/>
      <c r="K12" s="194"/>
      <c r="L12" s="117"/>
      <c r="M12" s="124"/>
      <c r="N12" s="194" t="s">
        <v>142</v>
      </c>
      <c r="O12" s="194"/>
      <c r="P12" s="194"/>
      <c r="Q12" s="194"/>
      <c r="R12" s="194"/>
      <c r="S12" s="194"/>
      <c r="T12" s="194"/>
      <c r="U12" s="194"/>
      <c r="V12" s="194"/>
      <c r="W12" s="194"/>
      <c r="X12" s="194"/>
      <c r="Y12" s="113"/>
      <c r="Z12" s="111"/>
    </row>
    <row r="13" spans="1:26" s="9" customFormat="1" ht="14.25" customHeight="1">
      <c r="A13" s="1" t="s">
        <v>64</v>
      </c>
      <c r="B13" s="193" t="s">
        <v>159</v>
      </c>
      <c r="C13" s="193"/>
      <c r="D13" s="193"/>
      <c r="E13" s="193"/>
      <c r="F13" s="193"/>
      <c r="G13" s="193"/>
      <c r="H13" s="193"/>
      <c r="I13" s="193"/>
      <c r="J13" s="193"/>
      <c r="K13" s="193"/>
      <c r="L13" s="116"/>
      <c r="M13" s="125"/>
      <c r="N13" s="194" t="s">
        <v>158</v>
      </c>
      <c r="O13" s="194"/>
      <c r="P13" s="194"/>
      <c r="Q13" s="194"/>
      <c r="R13" s="194"/>
      <c r="S13" s="194"/>
      <c r="T13" s="194"/>
      <c r="U13" s="194"/>
      <c r="V13" s="194"/>
      <c r="W13" s="194"/>
      <c r="X13" s="117"/>
      <c r="Y13" s="111"/>
      <c r="Z13" s="113"/>
    </row>
    <row r="14" spans="1:26" ht="15" customHeight="1">
      <c r="A14" s="1"/>
      <c r="B14" s="193"/>
      <c r="C14" s="193"/>
      <c r="D14" s="193"/>
      <c r="E14" s="193"/>
      <c r="F14" s="193"/>
      <c r="G14" s="193"/>
      <c r="H14" s="193"/>
      <c r="I14" s="193"/>
      <c r="J14" s="193"/>
      <c r="K14" s="193"/>
      <c r="L14" s="112"/>
      <c r="M14" s="126"/>
      <c r="N14" s="194" t="s">
        <v>141</v>
      </c>
      <c r="O14" s="194"/>
      <c r="P14" s="194"/>
      <c r="Q14" s="194"/>
      <c r="R14" s="194"/>
      <c r="S14" s="194"/>
      <c r="T14" s="194"/>
      <c r="U14" s="194"/>
      <c r="V14" s="194"/>
      <c r="W14" s="194"/>
      <c r="X14" s="129"/>
      <c r="Z14" s="111"/>
    </row>
    <row r="15" spans="1:26" ht="14.25" customHeight="1">
      <c r="A15" s="5"/>
      <c r="B15" s="110"/>
      <c r="C15" s="110"/>
      <c r="D15" s="110"/>
      <c r="E15" s="110"/>
      <c r="F15" s="110"/>
      <c r="G15" s="110"/>
      <c r="H15" s="110"/>
      <c r="I15" s="110"/>
      <c r="J15" s="110"/>
      <c r="K15" s="110"/>
      <c r="N15" s="194" t="s">
        <v>156</v>
      </c>
      <c r="O15" s="194"/>
      <c r="P15" s="194"/>
      <c r="Q15" s="194"/>
      <c r="R15" s="194"/>
      <c r="S15" s="194"/>
      <c r="T15" s="194"/>
      <c r="U15" s="194"/>
      <c r="V15" s="194"/>
      <c r="W15" s="194"/>
      <c r="X15" s="129"/>
      <c r="Z15" s="111"/>
    </row>
    <row r="16" spans="2:26" ht="14.25" customHeight="1">
      <c r="B16" s="10" t="s">
        <v>50</v>
      </c>
      <c r="C16" s="120" t="s">
        <v>77</v>
      </c>
      <c r="D16" s="120"/>
      <c r="E16" s="120"/>
      <c r="F16" s="120"/>
      <c r="G16" s="120"/>
      <c r="H16" s="120"/>
      <c r="I16" s="135">
        <v>750000</v>
      </c>
      <c r="J16" s="135"/>
      <c r="K16" s="9"/>
      <c r="N16" s="194" t="s">
        <v>155</v>
      </c>
      <c r="O16" s="194"/>
      <c r="P16" s="194"/>
      <c r="Q16" s="194"/>
      <c r="R16" s="194"/>
      <c r="S16" s="194"/>
      <c r="T16" s="194"/>
      <c r="U16" s="194"/>
      <c r="V16" s="194"/>
      <c r="W16" s="194"/>
      <c r="X16" s="129"/>
      <c r="Z16" s="111"/>
    </row>
    <row r="17" spans="2:26" ht="14.25" customHeight="1">
      <c r="B17" s="10"/>
      <c r="C17" s="120" t="s">
        <v>251</v>
      </c>
      <c r="D17" s="120"/>
      <c r="E17" s="120"/>
      <c r="F17" s="120"/>
      <c r="G17" s="120"/>
      <c r="H17" s="120"/>
      <c r="I17" s="135">
        <v>250000</v>
      </c>
      <c r="J17" s="135"/>
      <c r="K17" s="9"/>
      <c r="N17" s="194" t="s">
        <v>143</v>
      </c>
      <c r="O17" s="194"/>
      <c r="P17" s="194"/>
      <c r="Q17" s="194"/>
      <c r="R17" s="194"/>
      <c r="S17" s="194"/>
      <c r="T17" s="194"/>
      <c r="U17" s="194"/>
      <c r="V17" s="194"/>
      <c r="W17" s="194"/>
      <c r="X17" s="129"/>
      <c r="Z17" s="111"/>
    </row>
    <row r="18" spans="2:26" ht="15">
      <c r="B18" s="131"/>
      <c r="C18" s="120"/>
      <c r="D18" s="120" t="s">
        <v>51</v>
      </c>
      <c r="E18" s="120"/>
      <c r="F18" s="120"/>
      <c r="G18" s="120"/>
      <c r="H18" s="120"/>
      <c r="I18" s="135"/>
      <c r="J18" s="135">
        <f>I16+I17</f>
        <v>1000000</v>
      </c>
      <c r="K18" s="9"/>
      <c r="N18" s="194"/>
      <c r="O18" s="194"/>
      <c r="P18" s="194"/>
      <c r="Q18" s="194"/>
      <c r="R18" s="194"/>
      <c r="S18" s="194"/>
      <c r="T18" s="194"/>
      <c r="U18" s="194"/>
      <c r="V18" s="194"/>
      <c r="W18" s="194"/>
      <c r="X18" s="194"/>
      <c r="Z18" s="111"/>
    </row>
    <row r="19" spans="2:26" ht="15">
      <c r="B19" s="131"/>
      <c r="C19" s="120"/>
      <c r="D19" s="120"/>
      <c r="E19" s="120" t="s">
        <v>167</v>
      </c>
      <c r="F19" s="120"/>
      <c r="G19" s="120"/>
      <c r="H19" s="120"/>
      <c r="I19" s="135"/>
      <c r="J19" s="135"/>
      <c r="K19" s="9"/>
      <c r="N19" s="1" t="s">
        <v>64</v>
      </c>
      <c r="O19" s="193" t="s">
        <v>160</v>
      </c>
      <c r="P19" s="193"/>
      <c r="Q19" s="193"/>
      <c r="R19" s="193"/>
      <c r="S19" s="193"/>
      <c r="T19" s="193"/>
      <c r="U19" s="193"/>
      <c r="V19" s="193"/>
      <c r="W19" s="193"/>
      <c r="X19" s="193"/>
      <c r="Z19" s="26"/>
    </row>
    <row r="20" spans="2:24" ht="15">
      <c r="B20" s="10"/>
      <c r="C20" s="120"/>
      <c r="D20" s="120"/>
      <c r="E20" s="120"/>
      <c r="F20" s="120"/>
      <c r="G20" s="120"/>
      <c r="H20" s="120"/>
      <c r="I20" s="135"/>
      <c r="J20" s="135"/>
      <c r="K20" s="9"/>
      <c r="N20" s="1"/>
      <c r="O20" s="116"/>
      <c r="P20" s="133"/>
      <c r="Q20" s="133"/>
      <c r="R20" s="133"/>
      <c r="S20" s="133"/>
      <c r="T20" s="133"/>
      <c r="U20" s="133"/>
      <c r="V20" s="133"/>
      <c r="W20" s="133"/>
      <c r="X20" s="116"/>
    </row>
    <row r="21" spans="2:24" ht="15" customHeight="1">
      <c r="B21" s="10" t="s">
        <v>52</v>
      </c>
      <c r="C21" s="120" t="s">
        <v>246</v>
      </c>
      <c r="D21" s="120"/>
      <c r="E21" s="120"/>
      <c r="F21" s="120"/>
      <c r="G21" s="120"/>
      <c r="H21" s="120"/>
      <c r="I21" s="135">
        <f>+I16</f>
        <v>750000</v>
      </c>
      <c r="J21" s="135"/>
      <c r="K21" s="9"/>
      <c r="N21" s="1"/>
      <c r="O21" s="5" t="s">
        <v>50</v>
      </c>
      <c r="P21" s="120" t="s">
        <v>251</v>
      </c>
      <c r="Q21" s="120"/>
      <c r="R21" s="120"/>
      <c r="S21" s="120"/>
      <c r="T21" s="9"/>
      <c r="U21" s="9"/>
      <c r="V21" s="135">
        <v>425000</v>
      </c>
      <c r="W21" s="135"/>
      <c r="X21" s="116"/>
    </row>
    <row r="22" spans="2:24" ht="15">
      <c r="B22" s="9"/>
      <c r="C22" s="120"/>
      <c r="D22" s="120" t="s">
        <v>83</v>
      </c>
      <c r="E22" s="120"/>
      <c r="F22" s="120"/>
      <c r="G22" s="120"/>
      <c r="H22" s="120"/>
      <c r="I22" s="135"/>
      <c r="J22" s="135">
        <f>+I21</f>
        <v>750000</v>
      </c>
      <c r="K22" s="9"/>
      <c r="N22" s="1"/>
      <c r="O22" s="5"/>
      <c r="P22" s="9"/>
      <c r="Q22" s="120" t="s">
        <v>51</v>
      </c>
      <c r="R22" s="9"/>
      <c r="S22" s="9"/>
      <c r="T22" s="9"/>
      <c r="U22" s="9"/>
      <c r="V22" s="135"/>
      <c r="W22" s="135">
        <f>V21</f>
        <v>425000</v>
      </c>
      <c r="X22" s="116"/>
    </row>
    <row r="23" spans="2:24" ht="15">
      <c r="B23" s="9"/>
      <c r="C23" s="120"/>
      <c r="D23" s="120"/>
      <c r="E23" s="120" t="s">
        <v>78</v>
      </c>
      <c r="F23" s="120"/>
      <c r="G23" s="120"/>
      <c r="H23" s="120"/>
      <c r="I23" s="135"/>
      <c r="J23" s="135"/>
      <c r="K23" s="9"/>
      <c r="N23" s="1"/>
      <c r="O23" s="22"/>
      <c r="P23" s="131"/>
      <c r="Q23" s="9"/>
      <c r="R23" s="131" t="s">
        <v>163</v>
      </c>
      <c r="S23" s="9"/>
      <c r="T23" s="9"/>
      <c r="U23" s="9"/>
      <c r="V23" s="135"/>
      <c r="W23" s="135"/>
      <c r="X23" s="116"/>
    </row>
    <row r="24" spans="2:24" ht="14.25" customHeight="1">
      <c r="B24" s="9"/>
      <c r="C24" s="120"/>
      <c r="D24" s="120"/>
      <c r="E24" s="120"/>
      <c r="F24" s="120"/>
      <c r="G24" s="120"/>
      <c r="H24" s="120"/>
      <c r="I24" s="135"/>
      <c r="J24" s="135"/>
      <c r="K24" s="9"/>
      <c r="N24" s="1"/>
      <c r="O24" s="22"/>
      <c r="P24" s="131"/>
      <c r="Q24" s="9"/>
      <c r="R24" s="131"/>
      <c r="S24" s="9"/>
      <c r="T24" s="9"/>
      <c r="U24" s="9"/>
      <c r="V24" s="135"/>
      <c r="W24" s="135"/>
      <c r="X24" s="116"/>
    </row>
    <row r="25" spans="2:24" ht="15" customHeight="1">
      <c r="B25" s="10" t="s">
        <v>62</v>
      </c>
      <c r="C25" s="120" t="s">
        <v>83</v>
      </c>
      <c r="D25" s="120"/>
      <c r="E25" s="120"/>
      <c r="F25" s="120"/>
      <c r="G25" s="120"/>
      <c r="H25" s="120"/>
      <c r="I25" s="135">
        <f>+I16</f>
        <v>750000</v>
      </c>
      <c r="J25" s="135"/>
      <c r="K25" s="9"/>
      <c r="N25" s="1"/>
      <c r="O25" s="5" t="s">
        <v>52</v>
      </c>
      <c r="P25" s="120" t="s">
        <v>74</v>
      </c>
      <c r="Q25" s="120"/>
      <c r="R25" s="120"/>
      <c r="S25" s="120"/>
      <c r="T25" s="120"/>
      <c r="U25" s="120"/>
      <c r="V25" s="136">
        <f>V21</f>
        <v>425000</v>
      </c>
      <c r="W25" s="136"/>
      <c r="X25" s="116"/>
    </row>
    <row r="26" spans="2:24" ht="15">
      <c r="B26" s="131"/>
      <c r="C26" s="120"/>
      <c r="D26" s="120" t="s">
        <v>74</v>
      </c>
      <c r="E26" s="120"/>
      <c r="F26" s="120"/>
      <c r="G26" s="120"/>
      <c r="H26" s="120"/>
      <c r="I26" s="135"/>
      <c r="J26" s="135">
        <f>+I25</f>
        <v>750000</v>
      </c>
      <c r="K26" s="9"/>
      <c r="N26" s="1"/>
      <c r="O26" s="5"/>
      <c r="P26" s="120"/>
      <c r="Q26" s="120" t="s">
        <v>149</v>
      </c>
      <c r="R26" s="120"/>
      <c r="S26" s="120"/>
      <c r="T26" s="120"/>
      <c r="U26" s="120"/>
      <c r="V26" s="136"/>
      <c r="W26" s="136">
        <f>V25</f>
        <v>425000</v>
      </c>
      <c r="X26" s="116"/>
    </row>
    <row r="27" spans="2:24" ht="15">
      <c r="B27" s="131"/>
      <c r="C27" s="120"/>
      <c r="D27" s="120"/>
      <c r="E27" s="120" t="s">
        <v>165</v>
      </c>
      <c r="F27" s="120"/>
      <c r="G27" s="120"/>
      <c r="H27" s="120"/>
      <c r="I27" s="135"/>
      <c r="J27" s="135"/>
      <c r="K27" s="9"/>
      <c r="N27" s="1"/>
      <c r="O27" s="22"/>
      <c r="P27" s="120"/>
      <c r="Q27" s="120"/>
      <c r="R27" s="120" t="s">
        <v>164</v>
      </c>
      <c r="S27" s="120"/>
      <c r="T27" s="120"/>
      <c r="U27" s="120"/>
      <c r="V27" s="136"/>
      <c r="W27" s="136"/>
      <c r="X27" s="116"/>
    </row>
    <row r="28" spans="2:24" ht="15">
      <c r="B28" s="131"/>
      <c r="C28" s="120"/>
      <c r="D28" s="120"/>
      <c r="E28" s="120"/>
      <c r="F28" s="120"/>
      <c r="G28" s="120"/>
      <c r="H28" s="120"/>
      <c r="I28" s="135"/>
      <c r="J28" s="135"/>
      <c r="K28" s="9"/>
      <c r="N28" s="1"/>
      <c r="O28" s="22"/>
      <c r="P28" s="120"/>
      <c r="Q28" s="120"/>
      <c r="R28" s="120"/>
      <c r="S28" s="120"/>
      <c r="T28" s="120"/>
      <c r="U28" s="120"/>
      <c r="V28" s="136"/>
      <c r="W28" s="136"/>
      <c r="X28" s="116"/>
    </row>
    <row r="29" spans="2:24" ht="15">
      <c r="B29" s="10" t="s">
        <v>79</v>
      </c>
      <c r="C29" s="120" t="s">
        <v>51</v>
      </c>
      <c r="D29" s="120"/>
      <c r="E29" s="120"/>
      <c r="F29" s="120"/>
      <c r="G29" s="120"/>
      <c r="H29" s="120"/>
      <c r="I29" s="135">
        <f>+J22</f>
        <v>750000</v>
      </c>
      <c r="J29" s="135"/>
      <c r="K29" s="9"/>
      <c r="N29" s="1"/>
      <c r="O29" s="22"/>
      <c r="P29" s="120"/>
      <c r="Q29" s="120"/>
      <c r="R29" s="120"/>
      <c r="S29" s="120"/>
      <c r="T29" s="120"/>
      <c r="U29" s="120"/>
      <c r="V29" s="134"/>
      <c r="W29" s="134"/>
      <c r="X29" s="116"/>
    </row>
    <row r="30" spans="2:24" ht="14.25" customHeight="1">
      <c r="B30" s="9"/>
      <c r="C30" s="120"/>
      <c r="D30" s="120" t="s">
        <v>77</v>
      </c>
      <c r="E30" s="120"/>
      <c r="F30" s="120"/>
      <c r="G30" s="120"/>
      <c r="H30" s="120"/>
      <c r="I30" s="135"/>
      <c r="J30" s="135">
        <f>+I29</f>
        <v>750000</v>
      </c>
      <c r="K30" s="9"/>
      <c r="N30" s="1" t="s">
        <v>53</v>
      </c>
      <c r="O30" s="193" t="s">
        <v>159</v>
      </c>
      <c r="P30" s="193"/>
      <c r="Q30" s="193"/>
      <c r="R30" s="193"/>
      <c r="S30" s="193"/>
      <c r="T30" s="193"/>
      <c r="U30" s="193"/>
      <c r="V30" s="193"/>
      <c r="W30" s="193"/>
      <c r="X30" s="130"/>
    </row>
    <row r="31" spans="2:24" ht="15" customHeight="1">
      <c r="B31" s="9"/>
      <c r="C31" s="120"/>
      <c r="D31" s="120"/>
      <c r="E31" s="120" t="s">
        <v>166</v>
      </c>
      <c r="F31" s="120"/>
      <c r="G31" s="120"/>
      <c r="H31" s="120"/>
      <c r="I31" s="9"/>
      <c r="J31" s="9"/>
      <c r="K31" s="9"/>
      <c r="N31" s="1"/>
      <c r="O31" s="193"/>
      <c r="P31" s="193"/>
      <c r="Q31" s="193"/>
      <c r="R31" s="193"/>
      <c r="S31" s="193"/>
      <c r="T31" s="193"/>
      <c r="U31" s="193"/>
      <c r="V31" s="193"/>
      <c r="W31" s="193"/>
      <c r="X31" s="130"/>
    </row>
    <row r="32" spans="2:24" ht="11.25" customHeight="1">
      <c r="B32" s="9"/>
      <c r="C32" s="9"/>
      <c r="D32" s="9"/>
      <c r="E32" s="132"/>
      <c r="F32" s="9"/>
      <c r="G32" s="9"/>
      <c r="H32" s="9"/>
      <c r="I32" s="9"/>
      <c r="J32" s="9"/>
      <c r="K32" s="9"/>
      <c r="N32" s="5"/>
      <c r="O32" s="112"/>
      <c r="P32" s="112"/>
      <c r="Q32" s="112"/>
      <c r="R32" s="112"/>
      <c r="S32" s="112"/>
      <c r="T32" s="112"/>
      <c r="U32" s="112"/>
      <c r="V32" s="112"/>
      <c r="W32" s="112"/>
      <c r="X32" s="112"/>
    </row>
    <row r="33" spans="5:25" ht="15">
      <c r="E33" s="22"/>
      <c r="L33" s="118"/>
      <c r="M33" s="127"/>
      <c r="O33" s="10" t="s">
        <v>50</v>
      </c>
      <c r="P33" s="120" t="s">
        <v>77</v>
      </c>
      <c r="Q33" s="120"/>
      <c r="R33" s="120"/>
      <c r="S33" s="120"/>
      <c r="T33" s="120"/>
      <c r="U33" s="120"/>
      <c r="V33" s="135">
        <v>1000000</v>
      </c>
      <c r="W33" s="135"/>
      <c r="X33" s="9"/>
      <c r="Y33" s="45"/>
    </row>
    <row r="34" spans="1:25" ht="15" customHeight="1">
      <c r="A34" s="1" t="s">
        <v>53</v>
      </c>
      <c r="B34" s="193" t="s">
        <v>145</v>
      </c>
      <c r="C34" s="193"/>
      <c r="D34" s="193"/>
      <c r="E34" s="193"/>
      <c r="F34" s="193"/>
      <c r="G34" s="193"/>
      <c r="H34" s="193"/>
      <c r="I34" s="193"/>
      <c r="J34" s="193"/>
      <c r="K34" s="193"/>
      <c r="L34" s="118"/>
      <c r="M34" s="127"/>
      <c r="O34" s="131"/>
      <c r="P34" s="120"/>
      <c r="Q34" s="120" t="s">
        <v>51</v>
      </c>
      <c r="R34" s="120"/>
      <c r="S34" s="120"/>
      <c r="T34" s="120"/>
      <c r="U34" s="120"/>
      <c r="V34" s="135"/>
      <c r="W34" s="135">
        <f>V33</f>
        <v>1000000</v>
      </c>
      <c r="X34" s="9"/>
      <c r="Y34" s="45"/>
    </row>
    <row r="35" spans="1:24" ht="15" customHeight="1">
      <c r="A35" s="5"/>
      <c r="B35" s="193"/>
      <c r="C35" s="193"/>
      <c r="D35" s="193"/>
      <c r="E35" s="193"/>
      <c r="F35" s="193"/>
      <c r="G35" s="193"/>
      <c r="H35" s="193"/>
      <c r="I35" s="193"/>
      <c r="J35" s="193"/>
      <c r="K35" s="193"/>
      <c r="O35" s="131"/>
      <c r="P35" s="120"/>
      <c r="Q35" s="120"/>
      <c r="R35" s="120" t="s">
        <v>167</v>
      </c>
      <c r="S35" s="120"/>
      <c r="T35" s="120"/>
      <c r="U35" s="120"/>
      <c r="V35" s="135"/>
      <c r="W35" s="135"/>
      <c r="X35" s="9"/>
    </row>
    <row r="36" spans="2:25" ht="15" customHeight="1">
      <c r="B36" s="5"/>
      <c r="D36" s="22"/>
      <c r="I36" s="2"/>
      <c r="J36" s="2"/>
      <c r="O36" s="10"/>
      <c r="P36" s="120"/>
      <c r="Q36" s="120"/>
      <c r="R36" s="120"/>
      <c r="S36" s="120"/>
      <c r="T36" s="120"/>
      <c r="U36" s="120"/>
      <c r="V36" s="135"/>
      <c r="W36" s="135"/>
      <c r="X36" s="9"/>
      <c r="Y36" s="45"/>
    </row>
    <row r="37" spans="2:25" ht="15" customHeight="1">
      <c r="B37" s="5" t="s">
        <v>146</v>
      </c>
      <c r="D37" s="22"/>
      <c r="I37" s="2"/>
      <c r="J37" s="2"/>
      <c r="O37" s="10" t="s">
        <v>52</v>
      </c>
      <c r="P37" s="120" t="s">
        <v>246</v>
      </c>
      <c r="Q37" s="120"/>
      <c r="R37" s="120"/>
      <c r="S37" s="120"/>
      <c r="T37" s="120"/>
      <c r="U37" s="120"/>
      <c r="V37" s="135">
        <v>750000</v>
      </c>
      <c r="W37" s="135"/>
      <c r="X37" s="9"/>
      <c r="Y37" s="45"/>
    </row>
    <row r="38" spans="2:25" ht="15" customHeight="1">
      <c r="B38" s="5"/>
      <c r="D38" s="22"/>
      <c r="I38" s="2"/>
      <c r="J38" s="2"/>
      <c r="O38" s="10"/>
      <c r="P38" s="120" t="s">
        <v>252</v>
      </c>
      <c r="Q38" s="120"/>
      <c r="R38" s="120"/>
      <c r="S38" s="120"/>
      <c r="T38" s="120"/>
      <c r="U38" s="120"/>
      <c r="V38" s="135">
        <v>250000</v>
      </c>
      <c r="W38" s="135"/>
      <c r="X38" s="9"/>
      <c r="Y38" s="45"/>
    </row>
    <row r="39" spans="2:25" ht="15" customHeight="1">
      <c r="B39" s="22"/>
      <c r="D39" s="23"/>
      <c r="I39" s="2"/>
      <c r="J39" s="2"/>
      <c r="O39" s="9"/>
      <c r="P39" s="120"/>
      <c r="Q39" s="120" t="s">
        <v>83</v>
      </c>
      <c r="R39" s="120"/>
      <c r="S39" s="120"/>
      <c r="T39" s="120"/>
      <c r="U39" s="120"/>
      <c r="V39" s="135"/>
      <c r="W39" s="135">
        <f>V38+V37</f>
        <v>1000000</v>
      </c>
      <c r="X39" s="9"/>
      <c r="Y39" s="45"/>
    </row>
    <row r="40" spans="1:24" ht="15" customHeight="1">
      <c r="A40" s="1" t="s">
        <v>80</v>
      </c>
      <c r="B40" s="79" t="s">
        <v>136</v>
      </c>
      <c r="C40" s="80"/>
      <c r="D40" s="82"/>
      <c r="E40" s="82"/>
      <c r="F40" s="6"/>
      <c r="G40" s="6"/>
      <c r="H40" s="6"/>
      <c r="I40" s="6"/>
      <c r="J40" s="6"/>
      <c r="O40" s="9"/>
      <c r="P40" s="120"/>
      <c r="Q40" s="120"/>
      <c r="R40" s="120" t="s">
        <v>78</v>
      </c>
      <c r="S40" s="120"/>
      <c r="T40" s="120"/>
      <c r="U40" s="120"/>
      <c r="V40" s="135"/>
      <c r="W40" s="135"/>
      <c r="X40" s="9"/>
    </row>
    <row r="41" spans="2:24" ht="15" customHeight="1">
      <c r="B41" s="6"/>
      <c r="C41" s="6"/>
      <c r="D41" s="6"/>
      <c r="E41" s="6"/>
      <c r="F41" s="6"/>
      <c r="G41" s="6"/>
      <c r="H41" s="6"/>
      <c r="I41" s="6"/>
      <c r="J41" s="6"/>
      <c r="O41" s="9"/>
      <c r="P41" s="120"/>
      <c r="Q41" s="120"/>
      <c r="R41" s="120"/>
      <c r="S41" s="120"/>
      <c r="T41" s="120"/>
      <c r="U41" s="120"/>
      <c r="V41" s="135"/>
      <c r="W41" s="135"/>
      <c r="X41" s="9"/>
    </row>
    <row r="42" spans="2:24" ht="15" customHeight="1">
      <c r="B42" s="5" t="s">
        <v>147</v>
      </c>
      <c r="D42" s="22"/>
      <c r="I42" s="2"/>
      <c r="J42" s="2"/>
      <c r="O42" s="10" t="s">
        <v>62</v>
      </c>
      <c r="P42" s="120" t="s">
        <v>83</v>
      </c>
      <c r="Q42" s="120"/>
      <c r="R42" s="120"/>
      <c r="S42" s="120"/>
      <c r="T42" s="120"/>
      <c r="U42" s="120"/>
      <c r="V42" s="135">
        <f>+V33</f>
        <v>1000000</v>
      </c>
      <c r="W42" s="135"/>
      <c r="X42" s="9"/>
    </row>
    <row r="43" spans="2:24" ht="15" customHeight="1">
      <c r="B43" s="5" t="s">
        <v>169</v>
      </c>
      <c r="I43" s="2"/>
      <c r="J43" s="2"/>
      <c r="O43" s="131"/>
      <c r="P43" s="120"/>
      <c r="Q43" s="120" t="s">
        <v>74</v>
      </c>
      <c r="R43" s="120"/>
      <c r="S43" s="120"/>
      <c r="T43" s="120"/>
      <c r="U43" s="120"/>
      <c r="V43" s="135"/>
      <c r="W43" s="135">
        <f>+V42</f>
        <v>1000000</v>
      </c>
      <c r="X43" s="9"/>
    </row>
    <row r="44" spans="2:24" ht="15" customHeight="1">
      <c r="B44" s="5" t="s">
        <v>170</v>
      </c>
      <c r="I44" s="2"/>
      <c r="J44" s="2"/>
      <c r="O44" s="131"/>
      <c r="P44" s="120"/>
      <c r="Q44" s="120"/>
      <c r="R44" s="120" t="s">
        <v>165</v>
      </c>
      <c r="S44" s="120"/>
      <c r="T44" s="120"/>
      <c r="U44" s="120"/>
      <c r="V44" s="135"/>
      <c r="W44" s="135"/>
      <c r="X44" s="9"/>
    </row>
    <row r="45" spans="2:24" ht="15" customHeight="1">
      <c r="B45" s="5" t="s">
        <v>148</v>
      </c>
      <c r="I45" s="2"/>
      <c r="J45" s="2"/>
      <c r="O45" s="131"/>
      <c r="P45" s="120"/>
      <c r="Q45" s="120"/>
      <c r="R45" s="120"/>
      <c r="S45" s="120"/>
      <c r="T45" s="120"/>
      <c r="U45" s="120"/>
      <c r="V45" s="135"/>
      <c r="W45" s="135"/>
      <c r="X45" s="9"/>
    </row>
    <row r="46" spans="5:24" ht="15" customHeight="1">
      <c r="E46" s="22"/>
      <c r="O46" s="10" t="s">
        <v>79</v>
      </c>
      <c r="P46" s="120" t="s">
        <v>51</v>
      </c>
      <c r="Q46" s="120"/>
      <c r="R46" s="120"/>
      <c r="S46" s="120"/>
      <c r="T46" s="120"/>
      <c r="U46" s="120"/>
      <c r="V46" s="135">
        <f>+W39</f>
        <v>1000000</v>
      </c>
      <c r="W46" s="135"/>
      <c r="X46" s="9"/>
    </row>
    <row r="47" spans="15:24" ht="14.25">
      <c r="O47" s="9"/>
      <c r="P47" s="120"/>
      <c r="Q47" s="120" t="s">
        <v>77</v>
      </c>
      <c r="R47" s="120"/>
      <c r="S47" s="120"/>
      <c r="T47" s="120"/>
      <c r="U47" s="120"/>
      <c r="V47" s="135"/>
      <c r="W47" s="135">
        <f>+V46</f>
        <v>1000000</v>
      </c>
      <c r="X47" s="9"/>
    </row>
    <row r="48" spans="2:26" ht="14.25">
      <c r="B48" s="25"/>
      <c r="I48" s="2"/>
      <c r="N48" s="1"/>
      <c r="O48" s="9"/>
      <c r="P48" s="120"/>
      <c r="Q48" s="120"/>
      <c r="R48" s="120" t="s">
        <v>166</v>
      </c>
      <c r="S48" s="120"/>
      <c r="T48" s="120"/>
      <c r="U48" s="120"/>
      <c r="V48" s="9"/>
      <c r="W48" s="9"/>
      <c r="X48" s="9"/>
      <c r="Z48" s="24"/>
    </row>
    <row r="49" spans="10:26" ht="15" customHeight="1">
      <c r="J49" s="2"/>
      <c r="N49" s="1"/>
      <c r="O49" s="22"/>
      <c r="P49" s="120"/>
      <c r="Q49" s="120"/>
      <c r="R49" s="120"/>
      <c r="S49" s="120"/>
      <c r="T49" s="120"/>
      <c r="U49" s="120"/>
      <c r="V49" s="134"/>
      <c r="W49" s="134"/>
      <c r="X49" s="116"/>
      <c r="Z49" s="8"/>
    </row>
    <row r="50" spans="5:24" ht="14.25">
      <c r="E50" s="188"/>
      <c r="F50" s="189"/>
      <c r="G50" s="189"/>
      <c r="H50" s="189"/>
      <c r="I50" s="189"/>
      <c r="J50" s="189"/>
      <c r="N50" s="1"/>
      <c r="O50" s="22"/>
      <c r="P50" s="120"/>
      <c r="Q50" s="120"/>
      <c r="R50" s="120"/>
      <c r="S50" s="120"/>
      <c r="T50" s="120"/>
      <c r="U50" s="120"/>
      <c r="V50" s="134"/>
      <c r="W50" s="134"/>
      <c r="X50" s="116"/>
    </row>
    <row r="51" spans="5:24" ht="14.25" customHeight="1">
      <c r="E51" s="189"/>
      <c r="F51" s="189"/>
      <c r="G51" s="189"/>
      <c r="H51" s="189"/>
      <c r="I51" s="189"/>
      <c r="J51" s="189"/>
      <c r="N51" s="1" t="s">
        <v>80</v>
      </c>
      <c r="O51" s="193" t="s">
        <v>145</v>
      </c>
      <c r="P51" s="193"/>
      <c r="Q51" s="193"/>
      <c r="R51" s="193"/>
      <c r="S51" s="193"/>
      <c r="T51" s="193"/>
      <c r="U51" s="193"/>
      <c r="V51" s="193"/>
      <c r="W51" s="193"/>
      <c r="X51" s="130"/>
    </row>
    <row r="52" spans="14:24" ht="16.5" customHeight="1">
      <c r="N52" s="5"/>
      <c r="O52" s="193"/>
      <c r="P52" s="193"/>
      <c r="Q52" s="193"/>
      <c r="R52" s="193"/>
      <c r="S52" s="193"/>
      <c r="T52" s="193"/>
      <c r="U52" s="193"/>
      <c r="V52" s="193"/>
      <c r="W52" s="193"/>
      <c r="X52" s="130"/>
    </row>
    <row r="53" spans="2:23" ht="14.25">
      <c r="B53" s="1"/>
      <c r="C53" s="1"/>
      <c r="I53" s="2"/>
      <c r="O53" s="5"/>
      <c r="Q53" s="22"/>
      <c r="V53" s="2"/>
      <c r="W53" s="2"/>
    </row>
    <row r="54" spans="9:23" ht="14.25">
      <c r="I54" s="2"/>
      <c r="O54" s="5" t="s">
        <v>146</v>
      </c>
      <c r="Q54" s="22"/>
      <c r="V54" s="2"/>
      <c r="W54" s="2"/>
    </row>
    <row r="55" spans="9:23" ht="14.25">
      <c r="I55" s="2"/>
      <c r="O55" s="5"/>
      <c r="Q55" s="22"/>
      <c r="V55" s="2"/>
      <c r="W55" s="2"/>
    </row>
    <row r="56" spans="10:23" ht="14.25">
      <c r="J56" s="2"/>
      <c r="O56" s="22"/>
      <c r="Q56" s="23"/>
      <c r="V56" s="2"/>
      <c r="W56" s="2"/>
    </row>
    <row r="57" spans="10:23" ht="15" customHeight="1">
      <c r="J57" s="2"/>
      <c r="N57" s="1" t="s">
        <v>93</v>
      </c>
      <c r="O57" s="79" t="s">
        <v>136</v>
      </c>
      <c r="P57" s="80"/>
      <c r="Q57" s="82"/>
      <c r="R57" s="82"/>
      <c r="S57" s="6"/>
      <c r="T57" s="6"/>
      <c r="U57" s="6"/>
      <c r="V57" s="6"/>
      <c r="W57" s="6"/>
    </row>
    <row r="58" spans="10:23" ht="14.25">
      <c r="J58" s="2"/>
      <c r="O58" s="6"/>
      <c r="P58" s="6"/>
      <c r="Q58" s="6"/>
      <c r="R58" s="6"/>
      <c r="S58" s="6"/>
      <c r="T58" s="6"/>
      <c r="U58" s="6"/>
      <c r="V58" s="6"/>
      <c r="W58" s="6"/>
    </row>
    <row r="59" spans="5:23" ht="14.25">
      <c r="E59" s="188"/>
      <c r="F59" s="189"/>
      <c r="G59" s="189"/>
      <c r="H59" s="189"/>
      <c r="I59" s="189"/>
      <c r="J59" s="189"/>
      <c r="O59" s="5" t="s">
        <v>147</v>
      </c>
      <c r="Q59" s="22"/>
      <c r="V59" s="2"/>
      <c r="W59" s="2"/>
    </row>
    <row r="60" spans="5:23" ht="14.25">
      <c r="E60" s="189"/>
      <c r="F60" s="189"/>
      <c r="G60" s="189"/>
      <c r="H60" s="189"/>
      <c r="I60" s="189"/>
      <c r="J60" s="189"/>
      <c r="O60" s="5" t="s">
        <v>171</v>
      </c>
      <c r="V60" s="2"/>
      <c r="W60" s="2"/>
    </row>
    <row r="61" spans="15:23" ht="14.25">
      <c r="O61" s="5" t="s">
        <v>170</v>
      </c>
      <c r="V61" s="2"/>
      <c r="W61" s="2"/>
    </row>
    <row r="62" spans="15:23" ht="15" customHeight="1">
      <c r="O62" s="5" t="s">
        <v>148</v>
      </c>
      <c r="V62" s="2"/>
      <c r="W62" s="2"/>
    </row>
    <row r="63" spans="15:23" ht="14.25">
      <c r="O63" s="5"/>
      <c r="Q63" s="22"/>
      <c r="V63" s="2"/>
      <c r="W63" s="2"/>
    </row>
    <row r="64" spans="15:23" ht="14.25">
      <c r="O64" s="22"/>
      <c r="Q64" s="23"/>
      <c r="V64" s="2"/>
      <c r="W64" s="2"/>
    </row>
    <row r="65" spans="15:23" ht="14.25">
      <c r="O65" s="22"/>
      <c r="P65" s="22"/>
      <c r="R65" s="22"/>
      <c r="V65" s="2"/>
      <c r="W65" s="2"/>
    </row>
    <row r="66" spans="15:18" ht="15.75" customHeight="1">
      <c r="O66" s="5"/>
      <c r="P66" s="22"/>
      <c r="R66" s="22"/>
    </row>
    <row r="67" spans="15:23" ht="14.25">
      <c r="O67" s="5"/>
      <c r="V67" s="2"/>
      <c r="W67" s="2"/>
    </row>
    <row r="68" spans="22:23" ht="14.25">
      <c r="V68" s="2"/>
      <c r="W68" s="2"/>
    </row>
    <row r="69" ht="14.25">
      <c r="R69" s="22"/>
    </row>
    <row r="71" spans="15:24" ht="14.25">
      <c r="O71" s="5"/>
      <c r="V71" s="2"/>
      <c r="W71" s="2"/>
      <c r="X71" s="118"/>
    </row>
    <row r="72" spans="15:24" ht="14.25">
      <c r="O72" s="22"/>
      <c r="V72" s="2"/>
      <c r="W72" s="2"/>
      <c r="X72" s="118"/>
    </row>
    <row r="73" spans="15:18" ht="14.25">
      <c r="O73" s="22"/>
      <c r="R73" s="22"/>
    </row>
    <row r="74" ht="14.25">
      <c r="O74" s="22"/>
    </row>
    <row r="75" spans="15:23" ht="14.25">
      <c r="O75" s="5"/>
      <c r="V75" s="2"/>
      <c r="W75" s="2"/>
    </row>
    <row r="76" spans="22:23" ht="14.25">
      <c r="V76" s="2"/>
      <c r="W76" s="2"/>
    </row>
    <row r="77" ht="14.25">
      <c r="R77" s="46"/>
    </row>
    <row r="78" ht="14.25">
      <c r="R78" s="46"/>
    </row>
    <row r="79" spans="14:18" ht="14.25">
      <c r="N79" s="1" t="s">
        <v>53</v>
      </c>
      <c r="R79" s="22"/>
    </row>
    <row r="80" spans="14:23" ht="14.25">
      <c r="N80" s="5"/>
      <c r="O80" s="118"/>
      <c r="P80" s="118"/>
      <c r="Q80" s="118"/>
      <c r="R80" s="118"/>
      <c r="S80" s="118"/>
      <c r="T80" s="118"/>
      <c r="U80" s="118"/>
      <c r="V80" s="118"/>
      <c r="W80" s="118"/>
    </row>
    <row r="81" spans="15:23" ht="14.25">
      <c r="O81" s="118"/>
      <c r="P81" s="118"/>
      <c r="Q81" s="118"/>
      <c r="R81" s="118"/>
      <c r="S81" s="118"/>
      <c r="T81" s="118"/>
      <c r="U81" s="118"/>
      <c r="V81" s="118"/>
      <c r="W81" s="118"/>
    </row>
    <row r="82" spans="15:23" ht="14.25">
      <c r="O82" s="5"/>
      <c r="Q82" s="22"/>
      <c r="V82" s="2"/>
      <c r="W82" s="2"/>
    </row>
    <row r="83" spans="15:23" ht="14.25">
      <c r="O83" s="5"/>
      <c r="Q83" s="22"/>
      <c r="V83" s="2"/>
      <c r="W83" s="2"/>
    </row>
    <row r="84" spans="15:23" ht="14.25">
      <c r="O84" s="5"/>
      <c r="Q84" s="22"/>
      <c r="V84" s="2"/>
      <c r="W84" s="2"/>
    </row>
    <row r="85" spans="14:23" ht="14.25">
      <c r="N85" s="1" t="s">
        <v>80</v>
      </c>
      <c r="O85" s="22"/>
      <c r="Q85" s="23"/>
      <c r="V85" s="2"/>
      <c r="W85" s="2"/>
    </row>
    <row r="86" spans="15:23" ht="14.25">
      <c r="O86" s="79"/>
      <c r="P86" s="80"/>
      <c r="Q86" s="82"/>
      <c r="R86" s="82"/>
      <c r="S86" s="6"/>
      <c r="T86" s="6"/>
      <c r="U86" s="6"/>
      <c r="V86" s="6"/>
      <c r="W86" s="6"/>
    </row>
    <row r="87" spans="15:23" ht="14.25">
      <c r="O87" s="6"/>
      <c r="P87" s="6"/>
      <c r="Q87" s="6"/>
      <c r="R87" s="6"/>
      <c r="S87" s="6"/>
      <c r="T87" s="6"/>
      <c r="U87" s="6"/>
      <c r="V87" s="6"/>
      <c r="W87" s="6"/>
    </row>
    <row r="88" spans="15:23" ht="14.25">
      <c r="O88" s="5"/>
      <c r="Q88" s="22"/>
      <c r="V88" s="2"/>
      <c r="W88" s="2"/>
    </row>
    <row r="89" spans="15:23" ht="14.25">
      <c r="O89" s="5"/>
      <c r="V89" s="2"/>
      <c r="W89" s="2"/>
    </row>
    <row r="90" spans="15:23" ht="14.25">
      <c r="O90" s="5"/>
      <c r="V90" s="2"/>
      <c r="W90" s="2"/>
    </row>
    <row r="91" spans="15:23" ht="14.25">
      <c r="O91" s="5"/>
      <c r="V91" s="2"/>
      <c r="W91" s="2"/>
    </row>
    <row r="92" ht="14.25">
      <c r="R92" s="22"/>
    </row>
    <row r="94" spans="15:22" ht="14.25">
      <c r="O94" s="25"/>
      <c r="V94" s="2"/>
    </row>
    <row r="95" ht="14.25">
      <c r="W95" s="2"/>
    </row>
    <row r="96" spans="18:23" ht="14.25">
      <c r="R96" s="188"/>
      <c r="S96" s="189"/>
      <c r="T96" s="189"/>
      <c r="U96" s="189"/>
      <c r="V96" s="189"/>
      <c r="W96" s="189"/>
    </row>
    <row r="97" spans="18:23" ht="14.25">
      <c r="R97" s="189"/>
      <c r="S97" s="189"/>
      <c r="T97" s="189"/>
      <c r="U97" s="189"/>
      <c r="V97" s="189"/>
      <c r="W97" s="189"/>
    </row>
    <row r="99" spans="15:22" ht="14.25">
      <c r="O99" s="1"/>
      <c r="P99" s="1"/>
      <c r="V99" s="2"/>
    </row>
    <row r="100" ht="14.25">
      <c r="V100" s="2"/>
    </row>
    <row r="101" ht="14.25">
      <c r="V101" s="2"/>
    </row>
    <row r="102" ht="14.25">
      <c r="W102" s="2"/>
    </row>
    <row r="103" ht="14.25">
      <c r="W103" s="2"/>
    </row>
    <row r="104" ht="14.25">
      <c r="W104" s="2"/>
    </row>
    <row r="105" spans="18:23" ht="14.25">
      <c r="R105" s="188"/>
      <c r="S105" s="189"/>
      <c r="T105" s="189"/>
      <c r="U105" s="189"/>
      <c r="V105" s="189"/>
      <c r="W105" s="189"/>
    </row>
    <row r="106" spans="18:23" ht="14.25">
      <c r="R106" s="189"/>
      <c r="S106" s="189"/>
      <c r="T106" s="189"/>
      <c r="U106" s="189"/>
      <c r="V106" s="189"/>
      <c r="W106" s="189"/>
    </row>
  </sheetData>
  <sheetProtection/>
  <mergeCells count="29">
    <mergeCell ref="O30:W31"/>
    <mergeCell ref="O51:W52"/>
    <mergeCell ref="R96:W97"/>
    <mergeCell ref="R105:W106"/>
    <mergeCell ref="A1:K1"/>
    <mergeCell ref="N1:X1"/>
    <mergeCell ref="N6:W6"/>
    <mergeCell ref="O3:W4"/>
    <mergeCell ref="N8:W10"/>
    <mergeCell ref="N18:X18"/>
    <mergeCell ref="O19:X19"/>
    <mergeCell ref="N14:W14"/>
    <mergeCell ref="N15:W15"/>
    <mergeCell ref="N16:W16"/>
    <mergeCell ref="N17:W17"/>
    <mergeCell ref="B3:K4"/>
    <mergeCell ref="A6:K6"/>
    <mergeCell ref="A7:K7"/>
    <mergeCell ref="N12:X12"/>
    <mergeCell ref="N13:W13"/>
    <mergeCell ref="B13:K14"/>
    <mergeCell ref="E50:J51"/>
    <mergeCell ref="E59:J60"/>
    <mergeCell ref="A8:K8"/>
    <mergeCell ref="A11:K11"/>
    <mergeCell ref="A12:K12"/>
    <mergeCell ref="A9:K9"/>
    <mergeCell ref="A10:K10"/>
    <mergeCell ref="B34:K35"/>
  </mergeCells>
  <printOptions/>
  <pageMargins left="0.7" right="0.7" top="0.3" bottom="0.17" header="0.3" footer="0.17"/>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guralkj</dc:creator>
  <cp:keywords/>
  <dc:description/>
  <cp:lastModifiedBy>Bernitt, Olivia L. DPI</cp:lastModifiedBy>
  <cp:lastPrinted>2014-06-11T16:50:50Z</cp:lastPrinted>
  <dcterms:created xsi:type="dcterms:W3CDTF">2009-03-02T14:03:34Z</dcterms:created>
  <dcterms:modified xsi:type="dcterms:W3CDTF">2021-04-21T19:51:09Z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