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Categorical Aids\State Tuition\2019-20\"/>
    </mc:Choice>
  </mc:AlternateContent>
  <bookViews>
    <workbookView xWindow="0" yWindow="0" windowWidth="25200" windowHeight="11385"/>
  </bookViews>
  <sheets>
    <sheet name="Eligibili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O27" i="1" s="1"/>
  <c r="F27" i="1"/>
  <c r="N27" i="1" s="1"/>
  <c r="P27" i="1" s="1"/>
  <c r="G26" i="1"/>
  <c r="O26" i="1" s="1"/>
  <c r="F26" i="1"/>
  <c r="N26" i="1" s="1"/>
  <c r="G25" i="1"/>
  <c r="O25" i="1" s="1"/>
  <c r="F25" i="1"/>
  <c r="N25" i="1" s="1"/>
  <c r="P25" i="1" s="1"/>
  <c r="G24" i="1"/>
  <c r="O24" i="1" s="1"/>
  <c r="F24" i="1"/>
  <c r="N24" i="1" s="1"/>
  <c r="G23" i="1"/>
  <c r="O23" i="1" s="1"/>
  <c r="F23" i="1"/>
  <c r="N23" i="1" s="1"/>
  <c r="G22" i="1"/>
  <c r="O22" i="1" s="1"/>
  <c r="F22" i="1"/>
  <c r="N22" i="1" s="1"/>
  <c r="P22" i="1" s="1"/>
  <c r="G21" i="1"/>
  <c r="O21" i="1" s="1"/>
  <c r="F21" i="1"/>
  <c r="N21" i="1" s="1"/>
  <c r="G20" i="1"/>
  <c r="O20" i="1" s="1"/>
  <c r="F20" i="1"/>
  <c r="N20" i="1" s="1"/>
  <c r="P20" i="1" s="1"/>
  <c r="G19" i="1"/>
  <c r="O19" i="1" s="1"/>
  <c r="F19" i="1"/>
  <c r="N19" i="1" s="1"/>
  <c r="G18" i="1"/>
  <c r="O18" i="1" s="1"/>
  <c r="F18" i="1"/>
  <c r="N18" i="1" s="1"/>
  <c r="G17" i="1"/>
  <c r="O17" i="1" s="1"/>
  <c r="F17" i="1"/>
  <c r="N17" i="1" s="1"/>
  <c r="G16" i="1"/>
  <c r="O16" i="1" s="1"/>
  <c r="F16" i="1"/>
  <c r="N16" i="1" s="1"/>
  <c r="G15" i="1"/>
  <c r="O15" i="1" s="1"/>
  <c r="F15" i="1"/>
  <c r="N15" i="1" s="1"/>
  <c r="G14" i="1"/>
  <c r="O14" i="1" s="1"/>
  <c r="F14" i="1"/>
  <c r="N14" i="1" s="1"/>
  <c r="G13" i="1"/>
  <c r="O13" i="1" s="1"/>
  <c r="F13" i="1"/>
  <c r="N13" i="1" s="1"/>
  <c r="G12" i="1"/>
  <c r="O12" i="1" s="1"/>
  <c r="F12" i="1"/>
  <c r="N12" i="1" s="1"/>
  <c r="P12" i="1" s="1"/>
  <c r="G11" i="1"/>
  <c r="O11" i="1" s="1"/>
  <c r="F11" i="1"/>
  <c r="N11" i="1" s="1"/>
  <c r="G10" i="1"/>
  <c r="O10" i="1" s="1"/>
  <c r="F10" i="1"/>
  <c r="N10" i="1" s="1"/>
  <c r="G9" i="1"/>
  <c r="O9" i="1" s="1"/>
  <c r="F9" i="1"/>
  <c r="N9" i="1" s="1"/>
  <c r="G8" i="1"/>
  <c r="O8" i="1" s="1"/>
  <c r="F8" i="1"/>
  <c r="N8" i="1" s="1"/>
  <c r="P32" i="1"/>
  <c r="M28" i="1"/>
  <c r="K28" i="1"/>
  <c r="J28" i="1"/>
  <c r="D28" i="1"/>
  <c r="P9" i="1" l="1"/>
  <c r="P11" i="1"/>
  <c r="P13" i="1"/>
  <c r="P15" i="1"/>
  <c r="P17" i="1"/>
  <c r="P19" i="1"/>
  <c r="P8" i="1"/>
  <c r="P10" i="1"/>
  <c r="P14" i="1"/>
  <c r="P16" i="1"/>
  <c r="P18" i="1"/>
  <c r="P21" i="1"/>
  <c r="P23" i="1"/>
  <c r="P24" i="1"/>
  <c r="P26" i="1"/>
  <c r="O28" i="1"/>
  <c r="N28" i="1"/>
  <c r="H8" i="1"/>
  <c r="H10" i="1"/>
  <c r="H16" i="1"/>
  <c r="H18" i="1"/>
  <c r="H21" i="1"/>
  <c r="H23" i="1"/>
  <c r="H24" i="1"/>
  <c r="H26" i="1"/>
  <c r="H27" i="1"/>
  <c r="H9" i="1"/>
  <c r="H11" i="1"/>
  <c r="H12" i="1"/>
  <c r="H13" i="1"/>
  <c r="H15" i="1"/>
  <c r="H17" i="1"/>
  <c r="H19" i="1"/>
  <c r="H20" i="1"/>
  <c r="H22" i="1"/>
  <c r="H25" i="1"/>
  <c r="F28" i="1"/>
  <c r="G28" i="1"/>
  <c r="H14" i="1"/>
  <c r="P28" i="1" l="1"/>
  <c r="P35" i="1" s="1"/>
  <c r="H28" i="1"/>
  <c r="L27" i="1" l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E17" i="1"/>
  <c r="I17" i="1" s="1"/>
  <c r="L28" i="1" l="1"/>
  <c r="P34" i="1" s="1"/>
  <c r="P36" i="1" s="1"/>
  <c r="C28" i="1"/>
  <c r="E27" i="1"/>
  <c r="I27" i="1" s="1"/>
  <c r="E26" i="1"/>
  <c r="I26" i="1" s="1"/>
  <c r="E25" i="1"/>
  <c r="I25" i="1" s="1"/>
  <c r="E24" i="1"/>
  <c r="I24" i="1" s="1"/>
  <c r="E23" i="1"/>
  <c r="I23" i="1" s="1"/>
  <c r="E22" i="1"/>
  <c r="I22" i="1" s="1"/>
  <c r="E21" i="1"/>
  <c r="I21" i="1" s="1"/>
  <c r="E20" i="1"/>
  <c r="I20" i="1" s="1"/>
  <c r="E19" i="1"/>
  <c r="I19" i="1" s="1"/>
  <c r="E18" i="1"/>
  <c r="I18" i="1" s="1"/>
  <c r="E16" i="1"/>
  <c r="I16" i="1" s="1"/>
  <c r="E15" i="1"/>
  <c r="I15" i="1" s="1"/>
  <c r="E14" i="1"/>
  <c r="I14" i="1" s="1"/>
  <c r="E13" i="1"/>
  <c r="I13" i="1" s="1"/>
  <c r="E12" i="1"/>
  <c r="I12" i="1" s="1"/>
  <c r="E11" i="1"/>
  <c r="I11" i="1" s="1"/>
  <c r="E10" i="1"/>
  <c r="I10" i="1" s="1"/>
  <c r="E9" i="1"/>
  <c r="I9" i="1" s="1"/>
  <c r="E8" i="1"/>
  <c r="I8" i="1" s="1"/>
  <c r="I28" i="1" l="1"/>
  <c r="E28" i="1"/>
</calcChain>
</file>

<file path=xl/comments1.xml><?xml version="1.0" encoding="utf-8"?>
<comments xmlns="http://schemas.openxmlformats.org/spreadsheetml/2006/main">
  <authors>
    <author>Bush, Daniel P.   DPI</author>
  </authors>
  <commentList>
    <comment ref="F5" authorId="0" shapeId="0">
      <text>
        <r>
          <rPr>
            <sz val="9"/>
            <color indexed="81"/>
            <rFont val="Tahoma"/>
            <family val="2"/>
          </rPr>
          <t>As required if final audited claims exceed the appropriation under s. 20.255(2)(cg), Wis. Stats, after any open enrollment transfer payments under s. 118.51, subs. (16)(b)2, (17)(c)2 and (17)(cm)2, are deducted.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s. 121.76(2)(b), Wis. Stats.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>As required to resolve any audits of prior year state tuition claims.</t>
        </r>
      </text>
    </comment>
  </commentList>
</comments>
</file>

<file path=xl/sharedStrings.xml><?xml version="1.0" encoding="utf-8"?>
<sst xmlns="http://schemas.openxmlformats.org/spreadsheetml/2006/main" count="86" uniqueCount="69">
  <si>
    <t>District</t>
  </si>
  <si>
    <t>Eau Claire</t>
  </si>
  <si>
    <t>Elkhorn</t>
  </si>
  <si>
    <t>Fond du Lac</t>
  </si>
  <si>
    <t>Franklin</t>
  </si>
  <si>
    <t>Janesville</t>
  </si>
  <si>
    <t>Kenosha</t>
  </si>
  <si>
    <t>La Crosse</t>
  </si>
  <si>
    <t>Madison</t>
  </si>
  <si>
    <t>Milwaukee</t>
  </si>
  <si>
    <t>Oconto</t>
  </si>
  <si>
    <t>Oshkosh</t>
  </si>
  <si>
    <t>Racine</t>
  </si>
  <si>
    <t>Sheboygan</t>
  </si>
  <si>
    <t>Sparta</t>
  </si>
  <si>
    <t>Stevens Point</t>
  </si>
  <si>
    <t>Waukesha</t>
  </si>
  <si>
    <t>Wausau</t>
  </si>
  <si>
    <t>Wauwatosa</t>
  </si>
  <si>
    <t>West Bend</t>
  </si>
  <si>
    <t>Src 641</t>
  </si>
  <si>
    <t>Src 642</t>
  </si>
  <si>
    <t>1554</t>
  </si>
  <si>
    <t>1638</t>
  </si>
  <si>
    <t>1862</t>
  </si>
  <si>
    <t>1900</t>
  </si>
  <si>
    <t>2695</t>
  </si>
  <si>
    <t>2793</t>
  </si>
  <si>
    <t>2849</t>
  </si>
  <si>
    <t>3269</t>
  </si>
  <si>
    <t>3619</t>
  </si>
  <si>
    <t>4067</t>
  </si>
  <si>
    <t>4179</t>
  </si>
  <si>
    <t>4620</t>
  </si>
  <si>
    <t>5271</t>
  </si>
  <si>
    <t>5460</t>
  </si>
  <si>
    <t>5607</t>
  </si>
  <si>
    <t>6174</t>
  </si>
  <si>
    <t>6223</t>
  </si>
  <si>
    <t>6244</t>
  </si>
  <si>
    <t>6307</t>
  </si>
  <si>
    <t>Code</t>
  </si>
  <si>
    <t>Wisconsin Department of Public Instruction | School Financial Services</t>
  </si>
  <si>
    <t>Fund 10</t>
  </si>
  <si>
    <t>Fund 27</t>
  </si>
  <si>
    <t>Total</t>
  </si>
  <si>
    <t>Name</t>
  </si>
  <si>
    <t>Appropriation</t>
  </si>
  <si>
    <t>Lapse</t>
  </si>
  <si>
    <t>Norris</t>
  </si>
  <si>
    <t>3976</t>
  </si>
  <si>
    <t>TOTAL</t>
  </si>
  <si>
    <t>10E-971-492000</t>
  </si>
  <si>
    <t>Final Audited Claims</t>
  </si>
  <si>
    <t>Proration Adjustments</t>
  </si>
  <si>
    <t>Used for Open Enrollment Transfer Payments</t>
  </si>
  <si>
    <t>Available</t>
  </si>
  <si>
    <t>Proration Rate</t>
  </si>
  <si>
    <t>Prior Year
Adjustments</t>
  </si>
  <si>
    <t>Fund 10
Cash</t>
  </si>
  <si>
    <t>Fund 27
Cash</t>
  </si>
  <si>
    <t>Grand
Total</t>
  </si>
  <si>
    <t>State Tuition Eligibility</t>
  </si>
  <si>
    <t>Payment Eligibility Computation</t>
  </si>
  <si>
    <t>Advance Payments</t>
  </si>
  <si>
    <t>Advance Payments Made</t>
  </si>
  <si>
    <t>State Tuition Eligibility Based on Audited Claims | 2019-20 Aid on 2018-19 Costs | FINAL | May 29, 2020</t>
  </si>
  <si>
    <t>June 1, 2020 Payment Eligibility</t>
  </si>
  <si>
    <t>June 1, 2020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</si>
</sst>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0" fillId="0" borderId="6" xfId="1" applyNumberFormat="1" applyFont="1" applyBorder="1"/>
    <xf numFmtId="164" fontId="0" fillId="0" borderId="6" xfId="0" applyNumberFormat="1" applyBorder="1"/>
    <xf numFmtId="49" fontId="0" fillId="0" borderId="7" xfId="0" applyNumberFormat="1" applyBorder="1"/>
    <xf numFmtId="0" fontId="3" fillId="0" borderId="7" xfId="0" applyFont="1" applyBorder="1" applyAlignment="1">
      <alignment horizontal="center"/>
    </xf>
    <xf numFmtId="49" fontId="0" fillId="0" borderId="4" xfId="0" applyNumberFormat="1" applyBorder="1"/>
    <xf numFmtId="0" fontId="3" fillId="0" borderId="4" xfId="0" applyFont="1" applyBorder="1" applyAlignment="1">
      <alignment horizontal="center" vertical="center"/>
    </xf>
    <xf numFmtId="164" fontId="0" fillId="0" borderId="4" xfId="1" applyNumberFormat="1" applyFont="1" applyBorder="1"/>
    <xf numFmtId="164" fontId="0" fillId="0" borderId="7" xfId="1" applyNumberFormat="1" applyFont="1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1" fontId="3" fillId="0" borderId="13" xfId="0" applyNumberFormat="1" applyFont="1" applyFill="1" applyBorder="1" applyAlignment="1">
      <alignment horizontal="center"/>
    </xf>
    <xf numFmtId="164" fontId="0" fillId="0" borderId="12" xfId="1" applyNumberFormat="1" applyFont="1" applyBorder="1"/>
    <xf numFmtId="164" fontId="0" fillId="0" borderId="13" xfId="1" applyNumberFormat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0" fillId="0" borderId="16" xfId="1" applyNumberFormat="1" applyFont="1" applyBorder="1"/>
    <xf numFmtId="164" fontId="0" fillId="0" borderId="15" xfId="1" applyNumberFormat="1" applyFont="1" applyBorder="1"/>
    <xf numFmtId="164" fontId="0" fillId="0" borderId="16" xfId="0" applyNumberFormat="1" applyBorder="1"/>
    <xf numFmtId="164" fontId="0" fillId="0" borderId="15" xfId="0" applyNumberForma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0" fillId="0" borderId="19" xfId="1" applyNumberFormat="1" applyFont="1" applyBorder="1"/>
    <xf numFmtId="164" fontId="0" fillId="0" borderId="0" xfId="0" applyNumberFormat="1" applyBorder="1"/>
    <xf numFmtId="164" fontId="0" fillId="0" borderId="0" xfId="1" applyNumberFormat="1" applyFont="1" applyBorder="1"/>
    <xf numFmtId="164" fontId="0" fillId="0" borderId="20" xfId="1" applyNumberFormat="1" applyFont="1" applyBorder="1"/>
    <xf numFmtId="164" fontId="0" fillId="0" borderId="17" xfId="1" applyNumberFormat="1" applyFont="1" applyBorder="1"/>
    <xf numFmtId="10" fontId="0" fillId="0" borderId="4" xfId="2" applyNumberFormat="1" applyFont="1" applyBorder="1"/>
    <xf numFmtId="164" fontId="0" fillId="0" borderId="4" xfId="2" applyNumberFormat="1" applyFont="1" applyBorder="1"/>
    <xf numFmtId="0" fontId="0" fillId="0" borderId="2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19" xfId="0" applyFill="1" applyBorder="1"/>
    <xf numFmtId="49" fontId="0" fillId="2" borderId="4" xfId="0" applyNumberFormat="1" applyFill="1" applyBorder="1"/>
    <xf numFmtId="164" fontId="0" fillId="2" borderId="0" xfId="1" applyNumberFormat="1" applyFont="1" applyFill="1" applyBorder="1"/>
    <xf numFmtId="164" fontId="0" fillId="2" borderId="16" xfId="1" applyNumberFormat="1" applyFont="1" applyFill="1" applyBorder="1"/>
    <xf numFmtId="164" fontId="0" fillId="2" borderId="2" xfId="1" applyNumberFormat="1" applyFont="1" applyFill="1" applyBorder="1"/>
    <xf numFmtId="164" fontId="0" fillId="2" borderId="4" xfId="1" applyNumberFormat="1" applyFont="1" applyFill="1" applyBorder="1"/>
    <xf numFmtId="164" fontId="0" fillId="2" borderId="19" xfId="1" applyNumberFormat="1" applyFont="1" applyFill="1" applyBorder="1"/>
    <xf numFmtId="164" fontId="0" fillId="2" borderId="12" xfId="1" applyNumberFormat="1" applyFont="1" applyFill="1" applyBorder="1"/>
    <xf numFmtId="164" fontId="0" fillId="2" borderId="0" xfId="0" applyNumberFormat="1" applyFill="1" applyBorder="1"/>
    <xf numFmtId="164" fontId="0" fillId="2" borderId="16" xfId="0" applyNumberFormat="1" applyFill="1" applyBorder="1"/>
    <xf numFmtId="164" fontId="0" fillId="0" borderId="4" xfId="1" applyNumberFormat="1" applyFont="1" applyFill="1" applyBorder="1"/>
    <xf numFmtId="0" fontId="0" fillId="0" borderId="19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2" xfId="0" applyBorder="1" applyAlignment="1">
      <alignment horizontal="right" indent="1"/>
    </xf>
    <xf numFmtId="0" fontId="0" fillId="0" borderId="20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2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7" xfId="0" applyBorder="1" applyAlignment="1">
      <alignment horizontal="righ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workbookViewId="0">
      <pane ySplit="7" topLeftCell="A8" activePane="bottomLeft" state="frozen"/>
      <selection pane="bottomLeft" activeCell="A3" sqref="A3"/>
    </sheetView>
  </sheetViews>
  <sheetFormatPr defaultRowHeight="15" x14ac:dyDescent="0.25"/>
  <cols>
    <col min="1" max="1" width="29.140625" customWidth="1"/>
    <col min="2" max="2" width="6" bestFit="1" customWidth="1"/>
    <col min="3" max="5" width="10.5703125" bestFit="1" customWidth="1"/>
    <col min="6" max="6" width="11.28515625" style="2" hidden="1" customWidth="1"/>
    <col min="7" max="7" width="8.7109375" style="2" hidden="1" customWidth="1"/>
    <col min="8" max="8" width="11.28515625" style="2" hidden="1" customWidth="1"/>
    <col min="9" max="9" width="10.5703125" hidden="1" customWidth="1"/>
    <col min="10" max="10" width="11.28515625" style="2" bestFit="1" customWidth="1"/>
    <col min="11" max="11" width="9.7109375" style="2" bestFit="1" customWidth="1"/>
    <col min="12" max="12" width="11.28515625" style="2" bestFit="1" customWidth="1"/>
    <col min="13" max="13" width="15.140625" bestFit="1" customWidth="1"/>
    <col min="14" max="14" width="10.5703125" bestFit="1" customWidth="1"/>
    <col min="15" max="15" width="10.5703125" customWidth="1"/>
    <col min="16" max="16" width="11.28515625" bestFit="1" customWidth="1"/>
  </cols>
  <sheetData>
    <row r="1" spans="1:16" x14ac:dyDescent="0.25">
      <c r="A1" s="1" t="s">
        <v>42</v>
      </c>
    </row>
    <row r="2" spans="1:16" x14ac:dyDescent="0.25">
      <c r="A2" s="1" t="s">
        <v>66</v>
      </c>
    </row>
    <row r="3" spans="1:16" ht="15.75" thickBot="1" x14ac:dyDescent="0.3"/>
    <row r="4" spans="1:16" s="2" customFormat="1" ht="15.75" thickBot="1" x14ac:dyDescent="0.3">
      <c r="A4" s="33"/>
      <c r="B4" s="34"/>
      <c r="C4" s="63" t="s">
        <v>62</v>
      </c>
      <c r="D4" s="63"/>
      <c r="E4" s="63"/>
      <c r="F4" s="63"/>
      <c r="G4" s="63"/>
      <c r="H4" s="63"/>
      <c r="I4" s="63"/>
      <c r="J4" s="63" t="s">
        <v>63</v>
      </c>
      <c r="K4" s="63"/>
      <c r="L4" s="63"/>
      <c r="M4" s="63"/>
      <c r="N4" s="63"/>
      <c r="O4" s="63"/>
      <c r="P4" s="63"/>
    </row>
    <row r="5" spans="1:16" s="2" customFormat="1" ht="15" customHeight="1" x14ac:dyDescent="0.25">
      <c r="A5" s="35"/>
      <c r="B5" s="10"/>
      <c r="C5" s="76" t="s">
        <v>53</v>
      </c>
      <c r="D5" s="72"/>
      <c r="E5" s="73"/>
      <c r="F5" s="71" t="s">
        <v>54</v>
      </c>
      <c r="G5" s="72"/>
      <c r="H5" s="73"/>
      <c r="I5" s="66" t="s">
        <v>61</v>
      </c>
      <c r="J5" s="76" t="s">
        <v>65</v>
      </c>
      <c r="K5" s="72"/>
      <c r="L5" s="73"/>
      <c r="M5" s="58" t="s">
        <v>58</v>
      </c>
      <c r="N5" s="68" t="s">
        <v>67</v>
      </c>
      <c r="O5" s="69"/>
      <c r="P5" s="70"/>
    </row>
    <row r="6" spans="1:16" x14ac:dyDescent="0.25">
      <c r="A6" s="64" t="s">
        <v>0</v>
      </c>
      <c r="B6" s="65"/>
      <c r="C6" s="3" t="s">
        <v>43</v>
      </c>
      <c r="D6" s="18" t="s">
        <v>44</v>
      </c>
      <c r="E6" s="74" t="s">
        <v>45</v>
      </c>
      <c r="F6" s="3" t="s">
        <v>43</v>
      </c>
      <c r="G6" s="18" t="s">
        <v>44</v>
      </c>
      <c r="H6" s="74" t="s">
        <v>45</v>
      </c>
      <c r="I6" s="66"/>
      <c r="J6" s="24" t="s">
        <v>43</v>
      </c>
      <c r="K6" s="18" t="s">
        <v>44</v>
      </c>
      <c r="L6" s="74" t="s">
        <v>45</v>
      </c>
      <c r="M6" s="59"/>
      <c r="N6" s="54" t="s">
        <v>59</v>
      </c>
      <c r="O6" s="56" t="s">
        <v>60</v>
      </c>
      <c r="P6" s="66" t="s">
        <v>45</v>
      </c>
    </row>
    <row r="7" spans="1:16" ht="15.75" thickBot="1" x14ac:dyDescent="0.3">
      <c r="A7" s="25" t="s">
        <v>46</v>
      </c>
      <c r="B7" s="8" t="s">
        <v>41</v>
      </c>
      <c r="C7" s="4" t="s">
        <v>20</v>
      </c>
      <c r="D7" s="19" t="s">
        <v>21</v>
      </c>
      <c r="E7" s="75"/>
      <c r="F7" s="4" t="s">
        <v>20</v>
      </c>
      <c r="G7" s="19" t="s">
        <v>21</v>
      </c>
      <c r="H7" s="75"/>
      <c r="I7" s="67"/>
      <c r="J7" s="25" t="s">
        <v>20</v>
      </c>
      <c r="K7" s="19" t="s">
        <v>21</v>
      </c>
      <c r="L7" s="75"/>
      <c r="M7" s="15" t="s">
        <v>52</v>
      </c>
      <c r="N7" s="55"/>
      <c r="O7" s="57"/>
      <c r="P7" s="67"/>
    </row>
    <row r="8" spans="1:16" s="2" customFormat="1" x14ac:dyDescent="0.25">
      <c r="A8" s="37" t="s">
        <v>1</v>
      </c>
      <c r="B8" s="38" t="s">
        <v>22</v>
      </c>
      <c r="C8" s="39">
        <v>212910</v>
      </c>
      <c r="D8" s="40">
        <v>20082</v>
      </c>
      <c r="E8" s="41">
        <f t="shared" ref="E8:E27" si="0">SUM(C8:D8)</f>
        <v>232992</v>
      </c>
      <c r="F8" s="39">
        <f>-ROUND(C8*(1-$P$33),0)</f>
        <v>0</v>
      </c>
      <c r="G8" s="40">
        <f>-ROUND(D8*(1-$P$33),0)</f>
        <v>0</v>
      </c>
      <c r="H8" s="41">
        <f t="shared" ref="H8:H27" si="1">SUM(F8:G8)</f>
        <v>0</v>
      </c>
      <c r="I8" s="42">
        <f>SUM(E8,H8)</f>
        <v>232992</v>
      </c>
      <c r="J8" s="43">
        <v>0</v>
      </c>
      <c r="K8" s="40">
        <v>0</v>
      </c>
      <c r="L8" s="41">
        <f t="shared" ref="L8:L27" si="2">SUM(J8:K8)</f>
        <v>0</v>
      </c>
      <c r="M8" s="44">
        <v>0</v>
      </c>
      <c r="N8" s="45">
        <f t="shared" ref="N8" si="3">SUM(C8,F8,J8,M8)</f>
        <v>212910</v>
      </c>
      <c r="O8" s="46">
        <f t="shared" ref="O8" si="4">SUM(D8,G8,K8)</f>
        <v>20082</v>
      </c>
      <c r="P8" s="42">
        <f t="shared" ref="P8" si="5">SUM(N8:O8)</f>
        <v>232992</v>
      </c>
    </row>
    <row r="9" spans="1:16" s="2" customFormat="1" x14ac:dyDescent="0.25">
      <c r="A9" s="35" t="s">
        <v>2</v>
      </c>
      <c r="B9" s="9" t="s">
        <v>23</v>
      </c>
      <c r="C9" s="28">
        <v>3364</v>
      </c>
      <c r="D9" s="20">
        <v>516</v>
      </c>
      <c r="E9" s="13">
        <f t="shared" si="0"/>
        <v>3880</v>
      </c>
      <c r="F9" s="28">
        <f>-ROUND(C9*(1-$P$33),0)</f>
        <v>0</v>
      </c>
      <c r="G9" s="20">
        <f>-ROUND(D9*(1-$P$33),0)</f>
        <v>0</v>
      </c>
      <c r="H9" s="13">
        <f t="shared" si="1"/>
        <v>0</v>
      </c>
      <c r="I9" s="11">
        <f t="shared" ref="I9:I27" si="6">SUM(E9,H9)</f>
        <v>3880</v>
      </c>
      <c r="J9" s="26">
        <v>0</v>
      </c>
      <c r="K9" s="20">
        <v>0</v>
      </c>
      <c r="L9" s="13">
        <f t="shared" si="2"/>
        <v>0</v>
      </c>
      <c r="M9" s="16">
        <v>0</v>
      </c>
      <c r="N9" s="27">
        <f t="shared" ref="N9:N27" si="7">SUM(C9,F9,J9,M9)</f>
        <v>3364</v>
      </c>
      <c r="O9" s="22">
        <f t="shared" ref="O9:O27" si="8">SUM(D9,G9,K9)</f>
        <v>516</v>
      </c>
      <c r="P9" s="11">
        <f t="shared" ref="P9:P27" si="9">SUM(N9:O9)</f>
        <v>3880</v>
      </c>
    </row>
    <row r="10" spans="1:16" s="2" customFormat="1" x14ac:dyDescent="0.25">
      <c r="A10" s="37" t="s">
        <v>3</v>
      </c>
      <c r="B10" s="38" t="s">
        <v>24</v>
      </c>
      <c r="C10" s="39">
        <v>188463</v>
      </c>
      <c r="D10" s="40">
        <v>0</v>
      </c>
      <c r="E10" s="41">
        <f t="shared" si="0"/>
        <v>188463</v>
      </c>
      <c r="F10" s="39">
        <f>-ROUND(C10*(1-$P$33),0)</f>
        <v>0</v>
      </c>
      <c r="G10" s="40">
        <f>-ROUND(D10*(1-$P$33),0)</f>
        <v>0</v>
      </c>
      <c r="H10" s="41">
        <f t="shared" si="1"/>
        <v>0</v>
      </c>
      <c r="I10" s="42">
        <f t="shared" si="6"/>
        <v>188463</v>
      </c>
      <c r="J10" s="43">
        <v>0</v>
      </c>
      <c r="K10" s="40">
        <v>0</v>
      </c>
      <c r="L10" s="41">
        <f t="shared" si="2"/>
        <v>0</v>
      </c>
      <c r="M10" s="44">
        <v>0</v>
      </c>
      <c r="N10" s="45">
        <f t="shared" si="7"/>
        <v>188463</v>
      </c>
      <c r="O10" s="46">
        <f t="shared" si="8"/>
        <v>0</v>
      </c>
      <c r="P10" s="42">
        <f t="shared" si="9"/>
        <v>188463</v>
      </c>
    </row>
    <row r="11" spans="1:16" x14ac:dyDescent="0.25">
      <c r="A11" s="35" t="s">
        <v>4</v>
      </c>
      <c r="B11" s="9" t="s">
        <v>25</v>
      </c>
      <c r="C11" s="28">
        <v>418063</v>
      </c>
      <c r="D11" s="20">
        <v>0</v>
      </c>
      <c r="E11" s="13">
        <f t="shared" si="0"/>
        <v>418063</v>
      </c>
      <c r="F11" s="28">
        <f>-ROUND(C11*(1-$P$33),0)</f>
        <v>0</v>
      </c>
      <c r="G11" s="20">
        <f>-ROUND(D11*(1-$P$33),0)</f>
        <v>0</v>
      </c>
      <c r="H11" s="13">
        <f t="shared" si="1"/>
        <v>0</v>
      </c>
      <c r="I11" s="11">
        <f t="shared" si="6"/>
        <v>418063</v>
      </c>
      <c r="J11" s="26">
        <v>0</v>
      </c>
      <c r="K11" s="20">
        <v>0</v>
      </c>
      <c r="L11" s="13">
        <f t="shared" si="2"/>
        <v>0</v>
      </c>
      <c r="M11" s="16">
        <v>0</v>
      </c>
      <c r="N11" s="27">
        <f t="shared" si="7"/>
        <v>418063</v>
      </c>
      <c r="O11" s="22">
        <f t="shared" si="8"/>
        <v>0</v>
      </c>
      <c r="P11" s="11">
        <f t="shared" si="9"/>
        <v>418063</v>
      </c>
    </row>
    <row r="12" spans="1:16" x14ac:dyDescent="0.25">
      <c r="A12" s="37" t="s">
        <v>5</v>
      </c>
      <c r="B12" s="38" t="s">
        <v>26</v>
      </c>
      <c r="C12" s="39">
        <v>261454</v>
      </c>
      <c r="D12" s="40">
        <v>34695</v>
      </c>
      <c r="E12" s="41">
        <f t="shared" si="0"/>
        <v>296149</v>
      </c>
      <c r="F12" s="39">
        <f>-ROUND(C12*(1-$P$33),0)</f>
        <v>0</v>
      </c>
      <c r="G12" s="40">
        <f>-ROUND(D12*(1-$P$33),0)</f>
        <v>0</v>
      </c>
      <c r="H12" s="41">
        <f t="shared" si="1"/>
        <v>0</v>
      </c>
      <c r="I12" s="42">
        <f t="shared" si="6"/>
        <v>296149</v>
      </c>
      <c r="J12" s="43">
        <v>0</v>
      </c>
      <c r="K12" s="40">
        <v>0</v>
      </c>
      <c r="L12" s="41">
        <f t="shared" si="2"/>
        <v>0</v>
      </c>
      <c r="M12" s="44">
        <v>0</v>
      </c>
      <c r="N12" s="45">
        <f t="shared" si="7"/>
        <v>261454</v>
      </c>
      <c r="O12" s="46">
        <f t="shared" si="8"/>
        <v>34695</v>
      </c>
      <c r="P12" s="42">
        <f t="shared" si="9"/>
        <v>296149</v>
      </c>
    </row>
    <row r="13" spans="1:16" x14ac:dyDescent="0.25">
      <c r="A13" s="35" t="s">
        <v>6</v>
      </c>
      <c r="B13" s="9" t="s">
        <v>27</v>
      </c>
      <c r="C13" s="28">
        <v>142800</v>
      </c>
      <c r="D13" s="20">
        <v>0</v>
      </c>
      <c r="E13" s="13">
        <f t="shared" si="0"/>
        <v>142800</v>
      </c>
      <c r="F13" s="28">
        <f>-ROUND(C13*(1-$P$33),0)</f>
        <v>0</v>
      </c>
      <c r="G13" s="20">
        <f>-ROUND(D13*(1-$P$33),0)</f>
        <v>0</v>
      </c>
      <c r="H13" s="13">
        <f t="shared" si="1"/>
        <v>0</v>
      </c>
      <c r="I13" s="11">
        <f t="shared" si="6"/>
        <v>142800</v>
      </c>
      <c r="J13" s="26">
        <v>0</v>
      </c>
      <c r="K13" s="20">
        <v>0</v>
      </c>
      <c r="L13" s="13">
        <f t="shared" si="2"/>
        <v>0</v>
      </c>
      <c r="M13" s="16">
        <v>0</v>
      </c>
      <c r="N13" s="27">
        <f t="shared" si="7"/>
        <v>142800</v>
      </c>
      <c r="O13" s="22">
        <f t="shared" si="8"/>
        <v>0</v>
      </c>
      <c r="P13" s="11">
        <f t="shared" si="9"/>
        <v>142800</v>
      </c>
    </row>
    <row r="14" spans="1:16" x14ac:dyDescent="0.25">
      <c r="A14" s="37" t="s">
        <v>7</v>
      </c>
      <c r="B14" s="38" t="s">
        <v>28</v>
      </c>
      <c r="C14" s="39">
        <v>268596</v>
      </c>
      <c r="D14" s="40">
        <v>31988</v>
      </c>
      <c r="E14" s="41">
        <f t="shared" si="0"/>
        <v>300584</v>
      </c>
      <c r="F14" s="39">
        <f>-ROUND(C14*(1-$P$33),0)</f>
        <v>0</v>
      </c>
      <c r="G14" s="40">
        <f>-ROUND(D14*(1-$P$33),0)</f>
        <v>0</v>
      </c>
      <c r="H14" s="41">
        <f t="shared" si="1"/>
        <v>0</v>
      </c>
      <c r="I14" s="42">
        <f t="shared" si="6"/>
        <v>300584</v>
      </c>
      <c r="J14" s="43">
        <v>0</v>
      </c>
      <c r="K14" s="40">
        <v>0</v>
      </c>
      <c r="L14" s="41">
        <f t="shared" si="2"/>
        <v>0</v>
      </c>
      <c r="M14" s="44">
        <v>-3884</v>
      </c>
      <c r="N14" s="45">
        <f t="shared" si="7"/>
        <v>264712</v>
      </c>
      <c r="O14" s="46">
        <f t="shared" si="8"/>
        <v>31988</v>
      </c>
      <c r="P14" s="42">
        <f t="shared" si="9"/>
        <v>296700</v>
      </c>
    </row>
    <row r="15" spans="1:16" x14ac:dyDescent="0.25">
      <c r="A15" s="35" t="s">
        <v>8</v>
      </c>
      <c r="B15" s="9" t="s">
        <v>29</v>
      </c>
      <c r="C15" s="28">
        <v>218194</v>
      </c>
      <c r="D15" s="20">
        <v>391409</v>
      </c>
      <c r="E15" s="13">
        <f t="shared" si="0"/>
        <v>609603</v>
      </c>
      <c r="F15" s="28">
        <f>-ROUND(C15*(1-$P$33),0)</f>
        <v>0</v>
      </c>
      <c r="G15" s="20">
        <f>-ROUND(D15*(1-$P$33),0)</f>
        <v>0</v>
      </c>
      <c r="H15" s="13">
        <f t="shared" si="1"/>
        <v>0</v>
      </c>
      <c r="I15" s="11">
        <f t="shared" si="6"/>
        <v>609603</v>
      </c>
      <c r="J15" s="26">
        <v>0</v>
      </c>
      <c r="K15" s="20">
        <v>0</v>
      </c>
      <c r="L15" s="13">
        <f t="shared" si="2"/>
        <v>0</v>
      </c>
      <c r="M15" s="16">
        <v>0</v>
      </c>
      <c r="N15" s="27">
        <f t="shared" si="7"/>
        <v>218194</v>
      </c>
      <c r="O15" s="22">
        <f t="shared" si="8"/>
        <v>391409</v>
      </c>
      <c r="P15" s="11">
        <f t="shared" si="9"/>
        <v>609603</v>
      </c>
    </row>
    <row r="16" spans="1:16" x14ac:dyDescent="0.25">
      <c r="A16" s="37" t="s">
        <v>9</v>
      </c>
      <c r="B16" s="38" t="s">
        <v>30</v>
      </c>
      <c r="C16" s="39">
        <v>375009</v>
      </c>
      <c r="D16" s="40">
        <v>0</v>
      </c>
      <c r="E16" s="41">
        <f t="shared" si="0"/>
        <v>375009</v>
      </c>
      <c r="F16" s="39">
        <f>-ROUND(C16*(1-$P$33),0)</f>
        <v>0</v>
      </c>
      <c r="G16" s="40">
        <f>-ROUND(D16*(1-$P$33),0)</f>
        <v>0</v>
      </c>
      <c r="H16" s="41">
        <f t="shared" si="1"/>
        <v>0</v>
      </c>
      <c r="I16" s="42">
        <f t="shared" si="6"/>
        <v>375009</v>
      </c>
      <c r="J16" s="43">
        <v>0</v>
      </c>
      <c r="K16" s="40">
        <v>0</v>
      </c>
      <c r="L16" s="41">
        <f t="shared" si="2"/>
        <v>0</v>
      </c>
      <c r="M16" s="44">
        <v>-12927</v>
      </c>
      <c r="N16" s="45">
        <f t="shared" si="7"/>
        <v>362082</v>
      </c>
      <c r="O16" s="46">
        <f t="shared" si="8"/>
        <v>0</v>
      </c>
      <c r="P16" s="42">
        <f t="shared" si="9"/>
        <v>362082</v>
      </c>
    </row>
    <row r="17" spans="1:16" s="2" customFormat="1" x14ac:dyDescent="0.25">
      <c r="A17" s="35" t="s">
        <v>49</v>
      </c>
      <c r="B17" s="9" t="s">
        <v>50</v>
      </c>
      <c r="C17" s="28">
        <v>180260</v>
      </c>
      <c r="D17" s="20">
        <v>193863</v>
      </c>
      <c r="E17" s="13">
        <f t="shared" ref="E17" si="10">SUM(C17:D17)</f>
        <v>374123</v>
      </c>
      <c r="F17" s="28">
        <f>-ROUND(C17*(1-$P$33),0)</f>
        <v>0</v>
      </c>
      <c r="G17" s="20">
        <f>-ROUND(D17*(1-$P$33),0)</f>
        <v>0</v>
      </c>
      <c r="H17" s="13">
        <f t="shared" si="1"/>
        <v>0</v>
      </c>
      <c r="I17" s="11">
        <f t="shared" si="6"/>
        <v>374123</v>
      </c>
      <c r="J17" s="26">
        <v>0</v>
      </c>
      <c r="K17" s="20">
        <v>0</v>
      </c>
      <c r="L17" s="13">
        <f t="shared" si="2"/>
        <v>0</v>
      </c>
      <c r="M17" s="16">
        <v>0</v>
      </c>
      <c r="N17" s="27">
        <f t="shared" si="7"/>
        <v>180260</v>
      </c>
      <c r="O17" s="22">
        <f t="shared" si="8"/>
        <v>193863</v>
      </c>
      <c r="P17" s="11">
        <f t="shared" si="9"/>
        <v>374123</v>
      </c>
    </row>
    <row r="18" spans="1:16" x14ac:dyDescent="0.25">
      <c r="A18" s="37" t="s">
        <v>10</v>
      </c>
      <c r="B18" s="38" t="s">
        <v>31</v>
      </c>
      <c r="C18" s="39">
        <v>14655</v>
      </c>
      <c r="D18" s="40">
        <v>0</v>
      </c>
      <c r="E18" s="41">
        <f t="shared" si="0"/>
        <v>14655</v>
      </c>
      <c r="F18" s="39">
        <f>-ROUND(C18*(1-$P$33),0)</f>
        <v>0</v>
      </c>
      <c r="G18" s="40">
        <f>-ROUND(D18*(1-$P$33),0)</f>
        <v>0</v>
      </c>
      <c r="H18" s="41">
        <f t="shared" si="1"/>
        <v>0</v>
      </c>
      <c r="I18" s="42">
        <f t="shared" si="6"/>
        <v>14655</v>
      </c>
      <c r="J18" s="43">
        <v>0</v>
      </c>
      <c r="K18" s="40">
        <v>0</v>
      </c>
      <c r="L18" s="41">
        <f t="shared" si="2"/>
        <v>0</v>
      </c>
      <c r="M18" s="44">
        <v>0</v>
      </c>
      <c r="N18" s="45">
        <f t="shared" si="7"/>
        <v>14655</v>
      </c>
      <c r="O18" s="46">
        <f t="shared" si="8"/>
        <v>0</v>
      </c>
      <c r="P18" s="42">
        <f t="shared" si="9"/>
        <v>14655</v>
      </c>
    </row>
    <row r="19" spans="1:16" x14ac:dyDescent="0.25">
      <c r="A19" s="35" t="s">
        <v>11</v>
      </c>
      <c r="B19" s="9" t="s">
        <v>32</v>
      </c>
      <c r="C19" s="28">
        <v>16832</v>
      </c>
      <c r="D19" s="20">
        <v>16395</v>
      </c>
      <c r="E19" s="13">
        <f t="shared" si="0"/>
        <v>33227</v>
      </c>
      <c r="F19" s="28">
        <f>-ROUND(C19*(1-$P$33),0)</f>
        <v>0</v>
      </c>
      <c r="G19" s="20">
        <f>-ROUND(D19*(1-$P$33),0)</f>
        <v>0</v>
      </c>
      <c r="H19" s="13">
        <f t="shared" si="1"/>
        <v>0</v>
      </c>
      <c r="I19" s="11">
        <f t="shared" si="6"/>
        <v>33227</v>
      </c>
      <c r="J19" s="26">
        <v>0</v>
      </c>
      <c r="K19" s="20">
        <v>0</v>
      </c>
      <c r="L19" s="13">
        <f t="shared" si="2"/>
        <v>0</v>
      </c>
      <c r="M19" s="16">
        <v>0</v>
      </c>
      <c r="N19" s="27">
        <f t="shared" si="7"/>
        <v>16832</v>
      </c>
      <c r="O19" s="22">
        <f t="shared" si="8"/>
        <v>16395</v>
      </c>
      <c r="P19" s="11">
        <f t="shared" si="9"/>
        <v>33227</v>
      </c>
    </row>
    <row r="20" spans="1:16" x14ac:dyDescent="0.25">
      <c r="A20" s="37" t="s">
        <v>12</v>
      </c>
      <c r="B20" s="38" t="s">
        <v>33</v>
      </c>
      <c r="C20" s="39">
        <v>182634</v>
      </c>
      <c r="D20" s="40">
        <v>119015</v>
      </c>
      <c r="E20" s="41">
        <f t="shared" si="0"/>
        <v>301649</v>
      </c>
      <c r="F20" s="39">
        <f>-ROUND(C20*(1-$P$33),0)</f>
        <v>0</v>
      </c>
      <c r="G20" s="40">
        <f>-ROUND(D20*(1-$P$33),0)</f>
        <v>0</v>
      </c>
      <c r="H20" s="41">
        <f t="shared" si="1"/>
        <v>0</v>
      </c>
      <c r="I20" s="42">
        <f t="shared" si="6"/>
        <v>301649</v>
      </c>
      <c r="J20" s="43">
        <v>0</v>
      </c>
      <c r="K20" s="40">
        <v>0</v>
      </c>
      <c r="L20" s="41">
        <f t="shared" si="2"/>
        <v>0</v>
      </c>
      <c r="M20" s="44">
        <v>0</v>
      </c>
      <c r="N20" s="45">
        <f t="shared" si="7"/>
        <v>182634</v>
      </c>
      <c r="O20" s="46">
        <f t="shared" si="8"/>
        <v>119015</v>
      </c>
      <c r="P20" s="42">
        <f t="shared" si="9"/>
        <v>301649</v>
      </c>
    </row>
    <row r="21" spans="1:16" x14ac:dyDescent="0.25">
      <c r="A21" s="35" t="s">
        <v>13</v>
      </c>
      <c r="B21" s="9" t="s">
        <v>34</v>
      </c>
      <c r="C21" s="28">
        <v>78069</v>
      </c>
      <c r="D21" s="20">
        <v>0</v>
      </c>
      <c r="E21" s="13">
        <f t="shared" si="0"/>
        <v>78069</v>
      </c>
      <c r="F21" s="28">
        <f>-ROUND(C21*(1-$P$33),0)</f>
        <v>0</v>
      </c>
      <c r="G21" s="20">
        <f>-ROUND(D21*(1-$P$33),0)</f>
        <v>0</v>
      </c>
      <c r="H21" s="13">
        <f t="shared" si="1"/>
        <v>0</v>
      </c>
      <c r="I21" s="11">
        <f t="shared" si="6"/>
        <v>78069</v>
      </c>
      <c r="J21" s="26">
        <v>0</v>
      </c>
      <c r="K21" s="20">
        <v>0</v>
      </c>
      <c r="L21" s="13">
        <f t="shared" si="2"/>
        <v>0</v>
      </c>
      <c r="M21" s="16">
        <v>0</v>
      </c>
      <c r="N21" s="27">
        <f t="shared" si="7"/>
        <v>78069</v>
      </c>
      <c r="O21" s="22">
        <f t="shared" si="8"/>
        <v>0</v>
      </c>
      <c r="P21" s="11">
        <f t="shared" si="9"/>
        <v>78069</v>
      </c>
    </row>
    <row r="22" spans="1:16" x14ac:dyDescent="0.25">
      <c r="A22" s="37" t="s">
        <v>14</v>
      </c>
      <c r="B22" s="38" t="s">
        <v>35</v>
      </c>
      <c r="C22" s="39">
        <v>416923</v>
      </c>
      <c r="D22" s="40">
        <v>0</v>
      </c>
      <c r="E22" s="41">
        <f t="shared" si="0"/>
        <v>416923</v>
      </c>
      <c r="F22" s="39">
        <f>-ROUND(C22*(1-$P$33),0)</f>
        <v>0</v>
      </c>
      <c r="G22" s="40">
        <f>-ROUND(D22*(1-$P$33),0)</f>
        <v>0</v>
      </c>
      <c r="H22" s="41">
        <f t="shared" si="1"/>
        <v>0</v>
      </c>
      <c r="I22" s="42">
        <f t="shared" si="6"/>
        <v>416923</v>
      </c>
      <c r="J22" s="43">
        <v>0</v>
      </c>
      <c r="K22" s="40">
        <v>0</v>
      </c>
      <c r="L22" s="41">
        <f t="shared" si="2"/>
        <v>0</v>
      </c>
      <c r="M22" s="44"/>
      <c r="N22" s="45">
        <f t="shared" si="7"/>
        <v>416923</v>
      </c>
      <c r="O22" s="46">
        <f t="shared" si="8"/>
        <v>0</v>
      </c>
      <c r="P22" s="42">
        <f t="shared" si="9"/>
        <v>416923</v>
      </c>
    </row>
    <row r="23" spans="1:16" x14ac:dyDescent="0.25">
      <c r="A23" s="35" t="s">
        <v>15</v>
      </c>
      <c r="B23" s="9" t="s">
        <v>36</v>
      </c>
      <c r="C23" s="28">
        <v>111630</v>
      </c>
      <c r="D23" s="20">
        <v>0</v>
      </c>
      <c r="E23" s="13">
        <f t="shared" si="0"/>
        <v>111630</v>
      </c>
      <c r="F23" s="28">
        <f>-ROUND(C23*(1-$P$33),0)</f>
        <v>0</v>
      </c>
      <c r="G23" s="20">
        <f>-ROUND(D23*(1-$P$33),0)</f>
        <v>0</v>
      </c>
      <c r="H23" s="13">
        <f t="shared" si="1"/>
        <v>0</v>
      </c>
      <c r="I23" s="11">
        <f t="shared" si="6"/>
        <v>111630</v>
      </c>
      <c r="J23" s="26">
        <v>0</v>
      </c>
      <c r="K23" s="20">
        <v>0</v>
      </c>
      <c r="L23" s="13">
        <f t="shared" si="2"/>
        <v>0</v>
      </c>
      <c r="M23" s="16">
        <v>0</v>
      </c>
      <c r="N23" s="27">
        <f t="shared" si="7"/>
        <v>111630</v>
      </c>
      <c r="O23" s="22">
        <f t="shared" si="8"/>
        <v>0</v>
      </c>
      <c r="P23" s="11">
        <f t="shared" si="9"/>
        <v>111630</v>
      </c>
    </row>
    <row r="24" spans="1:16" x14ac:dyDescent="0.25">
      <c r="A24" s="37" t="s">
        <v>16</v>
      </c>
      <c r="B24" s="38" t="s">
        <v>37</v>
      </c>
      <c r="C24" s="39">
        <v>382631</v>
      </c>
      <c r="D24" s="40">
        <v>0</v>
      </c>
      <c r="E24" s="41">
        <f t="shared" si="0"/>
        <v>382631</v>
      </c>
      <c r="F24" s="39">
        <f>-ROUND(C24*(1-$P$33),0)</f>
        <v>0</v>
      </c>
      <c r="G24" s="40">
        <f>-ROUND(D24*(1-$P$33),0)</f>
        <v>0</v>
      </c>
      <c r="H24" s="41">
        <f t="shared" si="1"/>
        <v>0</v>
      </c>
      <c r="I24" s="42">
        <f t="shared" si="6"/>
        <v>382631</v>
      </c>
      <c r="J24" s="43">
        <v>0</v>
      </c>
      <c r="K24" s="40">
        <v>0</v>
      </c>
      <c r="L24" s="41">
        <f t="shared" si="2"/>
        <v>0</v>
      </c>
      <c r="M24" s="44">
        <v>0</v>
      </c>
      <c r="N24" s="45">
        <f t="shared" si="7"/>
        <v>382631</v>
      </c>
      <c r="O24" s="46">
        <f t="shared" si="8"/>
        <v>0</v>
      </c>
      <c r="P24" s="42">
        <f t="shared" si="9"/>
        <v>382631</v>
      </c>
    </row>
    <row r="25" spans="1:16" x14ac:dyDescent="0.25">
      <c r="A25" s="35" t="s">
        <v>17</v>
      </c>
      <c r="B25" s="9" t="s">
        <v>38</v>
      </c>
      <c r="C25" s="28">
        <v>187592</v>
      </c>
      <c r="D25" s="20">
        <v>0</v>
      </c>
      <c r="E25" s="13">
        <f t="shared" si="0"/>
        <v>187592</v>
      </c>
      <c r="F25" s="28">
        <f>-ROUND(C25*(1-$P$33),0)</f>
        <v>0</v>
      </c>
      <c r="G25" s="20">
        <f>-ROUND(D25*(1-$P$33),0)</f>
        <v>0</v>
      </c>
      <c r="H25" s="13">
        <f t="shared" si="1"/>
        <v>0</v>
      </c>
      <c r="I25" s="11">
        <f t="shared" si="6"/>
        <v>187592</v>
      </c>
      <c r="J25" s="26">
        <v>0</v>
      </c>
      <c r="K25" s="20">
        <v>0</v>
      </c>
      <c r="L25" s="13">
        <f t="shared" si="2"/>
        <v>0</v>
      </c>
      <c r="M25" s="16">
        <v>0</v>
      </c>
      <c r="N25" s="27">
        <f t="shared" si="7"/>
        <v>187592</v>
      </c>
      <c r="O25" s="22">
        <f t="shared" si="8"/>
        <v>0</v>
      </c>
      <c r="P25" s="11">
        <f t="shared" si="9"/>
        <v>187592</v>
      </c>
    </row>
    <row r="26" spans="1:16" x14ac:dyDescent="0.25">
      <c r="A26" s="37" t="s">
        <v>18</v>
      </c>
      <c r="B26" s="38" t="s">
        <v>39</v>
      </c>
      <c r="C26" s="39">
        <v>1605663</v>
      </c>
      <c r="D26" s="40">
        <v>836495</v>
      </c>
      <c r="E26" s="41">
        <f t="shared" si="0"/>
        <v>2442158</v>
      </c>
      <c r="F26" s="39">
        <f>-ROUND(C26*(1-$P$33),0)</f>
        <v>0</v>
      </c>
      <c r="G26" s="40">
        <f>-ROUND(D26*(1-$P$33),0)</f>
        <v>0</v>
      </c>
      <c r="H26" s="41">
        <f t="shared" si="1"/>
        <v>0</v>
      </c>
      <c r="I26" s="42">
        <f t="shared" si="6"/>
        <v>2442158</v>
      </c>
      <c r="J26" s="43">
        <v>-1205551</v>
      </c>
      <c r="K26" s="40">
        <v>-627437</v>
      </c>
      <c r="L26" s="41">
        <f t="shared" si="2"/>
        <v>-1832988</v>
      </c>
      <c r="M26" s="44">
        <v>0</v>
      </c>
      <c r="N26" s="45">
        <f t="shared" si="7"/>
        <v>400112</v>
      </c>
      <c r="O26" s="46">
        <f t="shared" si="8"/>
        <v>209058</v>
      </c>
      <c r="P26" s="42">
        <f t="shared" si="9"/>
        <v>609170</v>
      </c>
    </row>
    <row r="27" spans="1:16" ht="15.75" thickBot="1" x14ac:dyDescent="0.3">
      <c r="A27" s="36" t="s">
        <v>19</v>
      </c>
      <c r="B27" s="7" t="s">
        <v>40</v>
      </c>
      <c r="C27" s="5">
        <v>280461</v>
      </c>
      <c r="D27" s="21">
        <v>0</v>
      </c>
      <c r="E27" s="14">
        <f t="shared" si="0"/>
        <v>280461</v>
      </c>
      <c r="F27" s="5">
        <f>-ROUND(C27*(1-$P$33),0)</f>
        <v>0</v>
      </c>
      <c r="G27" s="21">
        <f>-ROUND(D27*(1-$P$33),0)</f>
        <v>0</v>
      </c>
      <c r="H27" s="14">
        <f t="shared" si="1"/>
        <v>0</v>
      </c>
      <c r="I27" s="12">
        <f t="shared" si="6"/>
        <v>280461</v>
      </c>
      <c r="J27" s="29">
        <v>0</v>
      </c>
      <c r="K27" s="21">
        <v>0</v>
      </c>
      <c r="L27" s="14">
        <f t="shared" si="2"/>
        <v>0</v>
      </c>
      <c r="M27" s="17">
        <v>0</v>
      </c>
      <c r="N27" s="6">
        <f t="shared" si="7"/>
        <v>280461</v>
      </c>
      <c r="O27" s="23">
        <f t="shared" si="8"/>
        <v>0</v>
      </c>
      <c r="P27" s="12">
        <f t="shared" si="9"/>
        <v>280461</v>
      </c>
    </row>
    <row r="28" spans="1:16" ht="15.75" thickBot="1" x14ac:dyDescent="0.3">
      <c r="A28" s="51" t="s">
        <v>51</v>
      </c>
      <c r="B28" s="77"/>
      <c r="C28" s="5">
        <f>SUM(C8:C27)</f>
        <v>5546203</v>
      </c>
      <c r="D28" s="21">
        <f>SUM(D8:D27)</f>
        <v>1644458</v>
      </c>
      <c r="E28" s="14">
        <f>SUM(E8:E27)</f>
        <v>7190661</v>
      </c>
      <c r="F28" s="5">
        <f>SUM(F8:F27)</f>
        <v>0</v>
      </c>
      <c r="G28" s="21">
        <f>SUM(G8:G27)</f>
        <v>0</v>
      </c>
      <c r="H28" s="14">
        <f>SUM(H8:H27)</f>
        <v>0</v>
      </c>
      <c r="I28" s="12">
        <f>SUM(I8:I27)</f>
        <v>7190661</v>
      </c>
      <c r="J28" s="29">
        <f>SUM(J8:J27)</f>
        <v>-1205551</v>
      </c>
      <c r="K28" s="21">
        <f>SUM(K8:K27)</f>
        <v>-627437</v>
      </c>
      <c r="L28" s="14">
        <f>SUM(L8:L27)</f>
        <v>-1832988</v>
      </c>
      <c r="M28" s="17">
        <f>SUM(M8:M27)</f>
        <v>-16811</v>
      </c>
      <c r="N28" s="5">
        <f>SUM(N8:N27)</f>
        <v>4323841</v>
      </c>
      <c r="O28" s="21">
        <f>SUM(O8:O27)</f>
        <v>1017021</v>
      </c>
      <c r="P28" s="12">
        <f t="shared" ref="P28" si="11">SUM(P8:P27)</f>
        <v>5340862</v>
      </c>
    </row>
    <row r="29" spans="1:16" ht="15.75" thickBot="1" x14ac:dyDescent="0.3"/>
    <row r="30" spans="1:16" x14ac:dyDescent="0.25">
      <c r="L30" s="60" t="s">
        <v>47</v>
      </c>
      <c r="M30" s="61"/>
      <c r="N30" s="61"/>
      <c r="O30" s="62"/>
      <c r="P30" s="30">
        <v>8242900</v>
      </c>
    </row>
    <row r="31" spans="1:16" x14ac:dyDescent="0.25">
      <c r="L31" s="48" t="s">
        <v>55</v>
      </c>
      <c r="M31" s="49"/>
      <c r="N31" s="49"/>
      <c r="O31" s="50" t="s">
        <v>55</v>
      </c>
      <c r="P31" s="47">
        <v>0</v>
      </c>
    </row>
    <row r="32" spans="1:16" x14ac:dyDescent="0.25">
      <c r="L32" s="48" t="s">
        <v>56</v>
      </c>
      <c r="M32" s="49"/>
      <c r="N32" s="49"/>
      <c r="O32" s="50" t="s">
        <v>55</v>
      </c>
      <c r="P32" s="11">
        <f>P30+P31</f>
        <v>8242900</v>
      </c>
    </row>
    <row r="33" spans="12:16" hidden="1" x14ac:dyDescent="0.25">
      <c r="L33" s="48" t="s">
        <v>57</v>
      </c>
      <c r="M33" s="49"/>
      <c r="N33" s="49"/>
      <c r="O33" s="50" t="s">
        <v>55</v>
      </c>
      <c r="P33" s="31">
        <v>1</v>
      </c>
    </row>
    <row r="34" spans="12:16" s="2" customFormat="1" x14ac:dyDescent="0.25">
      <c r="L34" s="48" t="s">
        <v>64</v>
      </c>
      <c r="M34" s="49"/>
      <c r="N34" s="49"/>
      <c r="O34" s="50" t="s">
        <v>55</v>
      </c>
      <c r="P34" s="32">
        <f>-L28</f>
        <v>1832988</v>
      </c>
    </row>
    <row r="35" spans="12:16" s="2" customFormat="1" x14ac:dyDescent="0.25">
      <c r="L35" s="48" t="s">
        <v>68</v>
      </c>
      <c r="M35" s="49"/>
      <c r="N35" s="49"/>
      <c r="O35" s="50" t="s">
        <v>55</v>
      </c>
      <c r="P35" s="32">
        <f>P28</f>
        <v>5340862</v>
      </c>
    </row>
    <row r="36" spans="12:16" ht="15.75" thickBot="1" x14ac:dyDescent="0.3">
      <c r="L36" s="51" t="s">
        <v>48</v>
      </c>
      <c r="M36" s="52"/>
      <c r="N36" s="52"/>
      <c r="O36" s="53" t="s">
        <v>55</v>
      </c>
      <c r="P36" s="12">
        <f>P32-SUM(P34:P35)</f>
        <v>1069050</v>
      </c>
    </row>
  </sheetData>
  <sheetProtection selectLockedCells="1"/>
  <mergeCells count="23">
    <mergeCell ref="J4:P4"/>
    <mergeCell ref="A28:B28"/>
    <mergeCell ref="A6:B6"/>
    <mergeCell ref="C4:I4"/>
    <mergeCell ref="P6:P7"/>
    <mergeCell ref="N5:P5"/>
    <mergeCell ref="I5:I7"/>
    <mergeCell ref="F5:H5"/>
    <mergeCell ref="H6:H7"/>
    <mergeCell ref="C5:E5"/>
    <mergeCell ref="J5:L5"/>
    <mergeCell ref="L6:L7"/>
    <mergeCell ref="E6:E7"/>
    <mergeCell ref="L33:O33"/>
    <mergeCell ref="L34:O34"/>
    <mergeCell ref="L35:O35"/>
    <mergeCell ref="L36:O36"/>
    <mergeCell ref="N6:N7"/>
    <mergeCell ref="O6:O7"/>
    <mergeCell ref="M5:M6"/>
    <mergeCell ref="L30:O30"/>
    <mergeCell ref="L31:O31"/>
    <mergeCell ref="L32:O32"/>
  </mergeCells>
  <pageMargins left="0.25" right="0.25" top="0.75" bottom="0.75" header="0.3" footer="0.3"/>
  <pageSetup scale="88" orientation="landscape" r:id="rId1"/>
  <ignoredErrors>
    <ignoredError sqref="E1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Eligibility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Tuition Payments 2015-16</dc:title>
  <dc:creator>Wisconsin Department of Public Instruction</dc:creator>
  <cp:keywords>State Tuition</cp:keywords>
  <cp:lastModifiedBy>Bush, Daniel P.   DPI</cp:lastModifiedBy>
  <cp:lastPrinted>2019-03-15T15:28:44Z</cp:lastPrinted>
  <dcterms:created xsi:type="dcterms:W3CDTF">2016-05-19T14:11:09Z</dcterms:created>
  <dcterms:modified xsi:type="dcterms:W3CDTF">2020-05-29T19:07:16Z</dcterms:modified>
</cp:coreProperties>
</file>